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716" firstSheet="13" activeTab="44"/>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r:id="rId20"/>
    <sheet name="Item21" sheetId="21" r:id="rId21"/>
    <sheet name="Item22" sheetId="22" r:id="rId22"/>
    <sheet name="Item23" sheetId="23" r:id="rId23"/>
    <sheet name="Item24" sheetId="24" r:id="rId24"/>
    <sheet name="Item25" sheetId="25" r:id="rId25"/>
    <sheet name="Item26" sheetId="26" r:id="rId26"/>
    <sheet name="Item27" sheetId="27" r:id="rId27"/>
    <sheet name="Item28" sheetId="28" state="hidden" r:id="rId28"/>
    <sheet name="Item29" sheetId="29" state="hidden" r:id="rId29"/>
    <sheet name="Item30" sheetId="30" state="hidden" r:id="rId30"/>
    <sheet name="Item31" sheetId="31" state="hidden" r:id="rId31"/>
    <sheet name="Item32" sheetId="32" state="hidden" r:id="rId32"/>
    <sheet name="Item33" sheetId="33" state="hidden" r:id="rId33"/>
    <sheet name="Item40" sheetId="40" state="hidden" r:id="rId34"/>
    <sheet name="Item41" sheetId="41" state="hidden" r:id="rId35"/>
    <sheet name="Item42" sheetId="42" state="hidden" r:id="rId36"/>
    <sheet name="Item43" sheetId="43" state="hidden" r:id="rId37"/>
    <sheet name="Item44" sheetId="44" state="hidden" r:id="rId38"/>
    <sheet name="Item45" sheetId="45" state="hidden" r:id="rId39"/>
    <sheet name="Item46" sheetId="46" state="hidden" r:id="rId40"/>
    <sheet name="Item47" sheetId="47" state="hidden" r:id="rId41"/>
    <sheet name="Item48" sheetId="48" state="hidden" r:id="rId42"/>
    <sheet name="Item49" sheetId="49" state="hidden" r:id="rId43"/>
    <sheet name="Item50" sheetId="50" state="hidden" r:id="rId44"/>
    <sheet name="TOTAL" sheetId="51" r:id="rId45"/>
    <sheet name="menores" sheetId="52" r:id="rId46"/>
  </sheets>
  <definedNames>
    <definedName name="_xlnm.Print_Area" localSheetId="45">menores!$A$1:$F$57</definedName>
    <definedName name="_xlnm.Print_Area" localSheetId="44">TOTAL!$A$1:$F$37</definedName>
    <definedName name="Print_Area_0" localSheetId="44">TOTAL!$A$8:$F$37</definedName>
    <definedName name="Print_Area_0_0" localSheetId="44">TOTAL!$A$8:$F$37</definedName>
    <definedName name="_xlnm.Print_Titles" localSheetId="44">TOTAL!$8:$9</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F37" i="51" l="1"/>
  <c r="D56" i="52" l="1"/>
  <c r="C56" i="52"/>
  <c r="B56" i="52"/>
  <c r="D54" i="52"/>
  <c r="C54" i="52"/>
  <c r="B54" i="52"/>
  <c r="D52" i="52"/>
  <c r="C52" i="52"/>
  <c r="B52" i="52"/>
  <c r="D50" i="52"/>
  <c r="C50" i="52"/>
  <c r="B50" i="52"/>
  <c r="D48" i="52"/>
  <c r="C48" i="52"/>
  <c r="B48" i="52"/>
  <c r="D46" i="52"/>
  <c r="C46" i="52"/>
  <c r="B46" i="52"/>
  <c r="D44" i="52"/>
  <c r="C44" i="52"/>
  <c r="B44" i="52"/>
  <c r="D42" i="52"/>
  <c r="C42" i="52"/>
  <c r="B42" i="52"/>
  <c r="D40" i="52"/>
  <c r="C40" i="52"/>
  <c r="B40" i="52"/>
  <c r="D38" i="52"/>
  <c r="C38" i="52"/>
  <c r="B38" i="52"/>
  <c r="D36" i="52"/>
  <c r="C36" i="52"/>
  <c r="B36" i="52"/>
  <c r="D34" i="52"/>
  <c r="C34" i="52"/>
  <c r="B34" i="52"/>
  <c r="D32" i="52"/>
  <c r="C32" i="52"/>
  <c r="B32" i="52"/>
  <c r="D30" i="52"/>
  <c r="C30" i="52"/>
  <c r="B30" i="52"/>
  <c r="D28" i="52"/>
  <c r="C28" i="52"/>
  <c r="B28" i="52"/>
  <c r="D26" i="52"/>
  <c r="C26" i="52"/>
  <c r="B26" i="52"/>
  <c r="D24" i="52"/>
  <c r="C24" i="52"/>
  <c r="B24" i="52"/>
  <c r="D22" i="52"/>
  <c r="C22" i="52"/>
  <c r="B22" i="52"/>
  <c r="D20" i="52"/>
  <c r="C20" i="52"/>
  <c r="B20" i="52"/>
  <c r="D18" i="52"/>
  <c r="C18" i="52"/>
  <c r="B18" i="52"/>
  <c r="D16" i="52"/>
  <c r="C16" i="52"/>
  <c r="B16" i="52"/>
  <c r="D14" i="52"/>
  <c r="C14" i="52"/>
  <c r="B14" i="52"/>
  <c r="D12" i="52"/>
  <c r="C12" i="52"/>
  <c r="B12" i="52"/>
  <c r="D10" i="52"/>
  <c r="C10" i="52"/>
  <c r="B10" i="52"/>
  <c r="D8" i="52"/>
  <c r="C8" i="52"/>
  <c r="B8" i="52"/>
  <c r="D6" i="52"/>
  <c r="C6" i="52"/>
  <c r="B6" i="52"/>
  <c r="D4" i="52"/>
  <c r="C4" i="52"/>
  <c r="B4" i="52"/>
  <c r="D36" i="51"/>
  <c r="C36" i="51"/>
  <c r="B36" i="51"/>
  <c r="D35" i="51"/>
  <c r="C35" i="51"/>
  <c r="B35" i="51"/>
  <c r="D34" i="51"/>
  <c r="C34" i="51"/>
  <c r="B34" i="51"/>
  <c r="D33" i="51"/>
  <c r="C33" i="51"/>
  <c r="B33" i="51"/>
  <c r="D32" i="51"/>
  <c r="C32" i="51"/>
  <c r="B32" i="51"/>
  <c r="D31" i="51"/>
  <c r="C31" i="51"/>
  <c r="B31" i="51"/>
  <c r="D30" i="51"/>
  <c r="C30" i="51"/>
  <c r="B30" i="51"/>
  <c r="D29" i="51"/>
  <c r="C29" i="51"/>
  <c r="B29" i="51"/>
  <c r="D28" i="51"/>
  <c r="C28" i="51"/>
  <c r="B28" i="51"/>
  <c r="D27" i="51"/>
  <c r="C27" i="51"/>
  <c r="B27" i="51"/>
  <c r="D26" i="51"/>
  <c r="C26" i="51"/>
  <c r="B26" i="51"/>
  <c r="D25" i="51"/>
  <c r="C25" i="51"/>
  <c r="B25" i="51"/>
  <c r="D24" i="51"/>
  <c r="C24" i="51"/>
  <c r="B24" i="51"/>
  <c r="D23" i="51"/>
  <c r="C23" i="51"/>
  <c r="B23" i="51"/>
  <c r="D22" i="51"/>
  <c r="C22" i="51"/>
  <c r="B22" i="51"/>
  <c r="D21" i="51"/>
  <c r="C21" i="51"/>
  <c r="B21" i="51"/>
  <c r="D20" i="51"/>
  <c r="C20" i="51"/>
  <c r="B20" i="51"/>
  <c r="D19" i="51"/>
  <c r="C19" i="51"/>
  <c r="B19" i="51"/>
  <c r="D18" i="51"/>
  <c r="C18" i="51"/>
  <c r="B18" i="51"/>
  <c r="D17" i="51"/>
  <c r="C17" i="51"/>
  <c r="B17" i="51"/>
  <c r="D16" i="51"/>
  <c r="C16" i="51"/>
  <c r="B16" i="51"/>
  <c r="D15" i="51"/>
  <c r="C15" i="51"/>
  <c r="B15" i="51"/>
  <c r="D14" i="51"/>
  <c r="C14" i="51"/>
  <c r="B14" i="51"/>
  <c r="D13" i="51"/>
  <c r="C13" i="51"/>
  <c r="B13" i="51"/>
  <c r="D12" i="51"/>
  <c r="C12" i="51"/>
  <c r="B12" i="51"/>
  <c r="D11" i="51"/>
  <c r="C11" i="51"/>
  <c r="B11" i="51"/>
  <c r="D10" i="51"/>
  <c r="C10" i="51"/>
  <c r="B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3"/>
  <c r="G20" i="33" s="1"/>
  <c r="F20" i="33"/>
  <c r="E20" i="33"/>
  <c r="D20" i="33"/>
  <c r="C20" i="33"/>
  <c r="H22" i="33" s="1"/>
  <c r="H23" i="33" s="1"/>
  <c r="B20" i="33"/>
  <c r="A20" i="33" s="1"/>
  <c r="I17" i="33"/>
  <c r="I16" i="33"/>
  <c r="I15" i="33"/>
  <c r="I14" i="33"/>
  <c r="I13" i="33"/>
  <c r="I12" i="33"/>
  <c r="I11" i="33"/>
  <c r="I10" i="33"/>
  <c r="I9" i="33"/>
  <c r="I8" i="33"/>
  <c r="I7" i="33"/>
  <c r="I5" i="33"/>
  <c r="I4" i="33"/>
  <c r="I3" i="33"/>
  <c r="F3" i="33"/>
  <c r="E3" i="33"/>
  <c r="H20" i="32"/>
  <c r="G20" i="32" s="1"/>
  <c r="F20" i="32"/>
  <c r="D20" i="32"/>
  <c r="B20" i="32"/>
  <c r="A20" i="32" s="1"/>
  <c r="C20" i="32" s="1"/>
  <c r="I17" i="32"/>
  <c r="I16" i="32"/>
  <c r="I15" i="32"/>
  <c r="I14" i="32"/>
  <c r="I13" i="32"/>
  <c r="I12" i="32"/>
  <c r="F3" i="32"/>
  <c r="H20" i="31"/>
  <c r="G20" i="31" s="1"/>
  <c r="F20" i="31"/>
  <c r="D20" i="31"/>
  <c r="B20" i="31"/>
  <c r="A20" i="31" s="1"/>
  <c r="C20" i="31" s="1"/>
  <c r="I17" i="31"/>
  <c r="I16" i="31"/>
  <c r="I15" i="31"/>
  <c r="I14" i="31"/>
  <c r="I13" i="31"/>
  <c r="I12" i="31"/>
  <c r="I11" i="31"/>
  <c r="F3" i="31"/>
  <c r="H20" i="30"/>
  <c r="G20" i="30" s="1"/>
  <c r="F20" i="30"/>
  <c r="D20" i="30"/>
  <c r="B20" i="30"/>
  <c r="A20" i="30" s="1"/>
  <c r="C20" i="30" s="1"/>
  <c r="I17" i="30"/>
  <c r="I16" i="30"/>
  <c r="I15" i="30"/>
  <c r="I14" i="30"/>
  <c r="I13" i="30"/>
  <c r="I12" i="30"/>
  <c r="I11" i="30"/>
  <c r="F3" i="30"/>
  <c r="H20" i="29"/>
  <c r="G20" i="29" s="1"/>
  <c r="F20" i="29"/>
  <c r="D20" i="29"/>
  <c r="B20" i="29"/>
  <c r="A20" i="29" s="1"/>
  <c r="C20" i="29" s="1"/>
  <c r="I17" i="29"/>
  <c r="I16" i="29"/>
  <c r="I15" i="29"/>
  <c r="I14" i="29"/>
  <c r="I13" i="29"/>
  <c r="I12" i="29"/>
  <c r="I11" i="29"/>
  <c r="I10" i="29"/>
  <c r="I9" i="29"/>
  <c r="I8" i="29"/>
  <c r="I7" i="29"/>
  <c r="F3" i="29"/>
  <c r="H20" i="28"/>
  <c r="G20" i="28" s="1"/>
  <c r="F20" i="28"/>
  <c r="D20" i="28"/>
  <c r="B20" i="28"/>
  <c r="A20" i="28" s="1"/>
  <c r="C20" i="28" s="1"/>
  <c r="I17" i="28"/>
  <c r="I16" i="28"/>
  <c r="I15" i="28"/>
  <c r="I14" i="28"/>
  <c r="I13" i="28"/>
  <c r="I12" i="28"/>
  <c r="I11" i="28"/>
  <c r="I10" i="28"/>
  <c r="I9" i="28"/>
  <c r="I8" i="28"/>
  <c r="I7" i="28"/>
  <c r="I6" i="28"/>
  <c r="F3" i="28"/>
  <c r="H20" i="27"/>
  <c r="G20" i="27" s="1"/>
  <c r="B55" i="52" s="1"/>
  <c r="F20" i="27"/>
  <c r="D20" i="27"/>
  <c r="B20" i="27"/>
  <c r="A20" i="27" s="1"/>
  <c r="I17" i="27"/>
  <c r="F3" i="27"/>
  <c r="E56" i="52" s="1"/>
  <c r="F56" i="52" s="1"/>
  <c r="H20" i="26"/>
  <c r="G20" i="26" s="1"/>
  <c r="B53" i="52" s="1"/>
  <c r="F20" i="26"/>
  <c r="D20" i="26"/>
  <c r="B20" i="26"/>
  <c r="A20" i="26" s="1"/>
  <c r="C20" i="26" s="1"/>
  <c r="I7" i="26" s="1"/>
  <c r="I17" i="26"/>
  <c r="I16" i="26"/>
  <c r="I15" i="26"/>
  <c r="I14" i="26"/>
  <c r="I13" i="26"/>
  <c r="I12" i="26"/>
  <c r="I11" i="26"/>
  <c r="I10" i="26"/>
  <c r="I9" i="26"/>
  <c r="I8" i="26"/>
  <c r="F3" i="26"/>
  <c r="E54" i="52" s="1"/>
  <c r="H20" i="25"/>
  <c r="G20" i="25" s="1"/>
  <c r="B51" i="52" s="1"/>
  <c r="F20" i="25"/>
  <c r="D20" i="25"/>
  <c r="B20" i="25"/>
  <c r="A20" i="25" s="1"/>
  <c r="C20" i="25" s="1"/>
  <c r="I17" i="25"/>
  <c r="I16" i="25"/>
  <c r="I15" i="25"/>
  <c r="I14" i="25"/>
  <c r="I13" i="25"/>
  <c r="I12" i="25"/>
  <c r="I11" i="25"/>
  <c r="I10" i="25"/>
  <c r="I9" i="25"/>
  <c r="I8" i="25"/>
  <c r="F3" i="25"/>
  <c r="E52" i="52" s="1"/>
  <c r="H20" i="24"/>
  <c r="G20" i="24" s="1"/>
  <c r="B49" i="52" s="1"/>
  <c r="F20" i="24"/>
  <c r="D20" i="24"/>
  <c r="B20" i="24"/>
  <c r="A20" i="24" s="1"/>
  <c r="I17" i="24"/>
  <c r="I16" i="24"/>
  <c r="I15" i="24"/>
  <c r="I14" i="24"/>
  <c r="I13" i="24"/>
  <c r="I12" i="24"/>
  <c r="F3" i="24"/>
  <c r="E50" i="52" s="1"/>
  <c r="F50" i="52" s="1"/>
  <c r="H20" i="23"/>
  <c r="G20" i="23" s="1"/>
  <c r="B47" i="52" s="1"/>
  <c r="F20" i="23"/>
  <c r="D20" i="23"/>
  <c r="B20" i="23"/>
  <c r="A20" i="23" s="1"/>
  <c r="I17" i="23"/>
  <c r="F3" i="23"/>
  <c r="E48" i="52" s="1"/>
  <c r="H20" i="22"/>
  <c r="G20" i="22" s="1"/>
  <c r="B45" i="52" s="1"/>
  <c r="F20" i="22"/>
  <c r="D20" i="22"/>
  <c r="B20" i="22"/>
  <c r="I17" i="22"/>
  <c r="I16" i="22"/>
  <c r="I15" i="22"/>
  <c r="I14" i="22"/>
  <c r="I13" i="22"/>
  <c r="I12" i="22"/>
  <c r="I11" i="22"/>
  <c r="I10" i="22"/>
  <c r="I9" i="22"/>
  <c r="I8" i="22"/>
  <c r="F3" i="22"/>
  <c r="E46" i="52" s="1"/>
  <c r="H20" i="21"/>
  <c r="G20" i="21" s="1"/>
  <c r="B43" i="52" s="1"/>
  <c r="F20" i="21"/>
  <c r="D20" i="21"/>
  <c r="B20" i="21"/>
  <c r="A20" i="21" s="1"/>
  <c r="I17" i="21"/>
  <c r="I16" i="21"/>
  <c r="I15" i="21"/>
  <c r="I14" i="21"/>
  <c r="I13" i="21"/>
  <c r="I12" i="21"/>
  <c r="I11" i="21"/>
  <c r="I10" i="21"/>
  <c r="I9" i="21"/>
  <c r="F3" i="21"/>
  <c r="E44" i="52" s="1"/>
  <c r="F44" i="52" s="1"/>
  <c r="H20" i="20"/>
  <c r="G20" i="20" s="1"/>
  <c r="B41" i="52" s="1"/>
  <c r="F20" i="20"/>
  <c r="D20" i="20"/>
  <c r="B20" i="20"/>
  <c r="I17" i="20"/>
  <c r="I16" i="20"/>
  <c r="I15" i="20"/>
  <c r="I14" i="20"/>
  <c r="I13" i="20"/>
  <c r="I12" i="20"/>
  <c r="I11" i="20"/>
  <c r="I10" i="20"/>
  <c r="I9" i="20"/>
  <c r="I8" i="20"/>
  <c r="F3" i="20"/>
  <c r="E42" i="52" s="1"/>
  <c r="H20" i="19"/>
  <c r="G20" i="19" s="1"/>
  <c r="B39" i="52" s="1"/>
  <c r="F20" i="19"/>
  <c r="D20" i="19"/>
  <c r="B20" i="19"/>
  <c r="A20" i="19" s="1"/>
  <c r="I17" i="19"/>
  <c r="I16" i="19"/>
  <c r="I15" i="19"/>
  <c r="I14" i="19"/>
  <c r="I13" i="19"/>
  <c r="I12" i="19"/>
  <c r="I11" i="19"/>
  <c r="F3" i="19"/>
  <c r="E40" i="52" s="1"/>
  <c r="F40" i="52" s="1"/>
  <c r="H20" i="18"/>
  <c r="G20" i="18" s="1"/>
  <c r="B37" i="52" s="1"/>
  <c r="F20" i="18"/>
  <c r="D20" i="18"/>
  <c r="B20" i="18"/>
  <c r="I17" i="18"/>
  <c r="I16" i="18"/>
  <c r="I15" i="18"/>
  <c r="I14" i="18"/>
  <c r="I13" i="18"/>
  <c r="I12" i="18"/>
  <c r="I11" i="18"/>
  <c r="I10" i="18"/>
  <c r="I9" i="18"/>
  <c r="I8" i="18"/>
  <c r="F3" i="18"/>
  <c r="E38" i="52" s="1"/>
  <c r="H20" i="17"/>
  <c r="G20" i="17" s="1"/>
  <c r="B35" i="52" s="1"/>
  <c r="F20" i="17"/>
  <c r="D20" i="17"/>
  <c r="B20" i="17"/>
  <c r="I17" i="17"/>
  <c r="I16" i="17"/>
  <c r="I15" i="17"/>
  <c r="I14" i="17"/>
  <c r="I13" i="17"/>
  <c r="I12" i="17"/>
  <c r="I11" i="17"/>
  <c r="I10" i="17"/>
  <c r="I8" i="17"/>
  <c r="F3" i="17"/>
  <c r="E36" i="52" s="1"/>
  <c r="F36" i="52" s="1"/>
  <c r="H20" i="16"/>
  <c r="G20" i="16" s="1"/>
  <c r="B33" i="52" s="1"/>
  <c r="F20" i="16"/>
  <c r="D20" i="16"/>
  <c r="B20" i="16"/>
  <c r="I17" i="16"/>
  <c r="I16" i="16"/>
  <c r="I15" i="16"/>
  <c r="I14" i="16"/>
  <c r="I13" i="16"/>
  <c r="I12" i="16"/>
  <c r="I11" i="16"/>
  <c r="I10" i="16"/>
  <c r="I9" i="16"/>
  <c r="I8" i="16"/>
  <c r="I7" i="16"/>
  <c r="F3" i="16"/>
  <c r="E34" i="52" s="1"/>
  <c r="H20" i="15"/>
  <c r="G20" i="15" s="1"/>
  <c r="B31" i="52" s="1"/>
  <c r="F20" i="15"/>
  <c r="D20" i="15"/>
  <c r="B20" i="15"/>
  <c r="I17" i="15"/>
  <c r="I16" i="15"/>
  <c r="I15" i="15"/>
  <c r="I14" i="15"/>
  <c r="I13" i="15"/>
  <c r="F3" i="15"/>
  <c r="E32" i="52" s="1"/>
  <c r="F32" i="52" s="1"/>
  <c r="H20" i="14"/>
  <c r="G20" i="14" s="1"/>
  <c r="B29" i="52" s="1"/>
  <c r="F20" i="14"/>
  <c r="D20" i="14"/>
  <c r="B20" i="14"/>
  <c r="I17" i="14"/>
  <c r="I16" i="14"/>
  <c r="I15" i="14"/>
  <c r="I14" i="14"/>
  <c r="I13" i="14"/>
  <c r="I12" i="14"/>
  <c r="I11" i="14"/>
  <c r="I10" i="14"/>
  <c r="I9" i="14"/>
  <c r="F3" i="14"/>
  <c r="E30" i="52" s="1"/>
  <c r="H20" i="13"/>
  <c r="G20" i="13" s="1"/>
  <c r="B27" i="52" s="1"/>
  <c r="F20" i="13"/>
  <c r="D20" i="13"/>
  <c r="C20" i="13" s="1"/>
  <c r="I5" i="13" s="1"/>
  <c r="B20" i="13"/>
  <c r="A20" i="13" s="1"/>
  <c r="I17" i="13"/>
  <c r="I16" i="13"/>
  <c r="I15" i="13"/>
  <c r="I14" i="13"/>
  <c r="I13" i="13"/>
  <c r="I12" i="13"/>
  <c r="I11" i="13"/>
  <c r="I10" i="13"/>
  <c r="I9" i="13"/>
  <c r="I8" i="13"/>
  <c r="I7" i="13"/>
  <c r="F3" i="13"/>
  <c r="E28" i="52" s="1"/>
  <c r="F28" i="52" s="1"/>
  <c r="H20" i="12"/>
  <c r="G20" i="12" s="1"/>
  <c r="B25" i="52" s="1"/>
  <c r="F20" i="12"/>
  <c r="D20" i="12"/>
  <c r="B20" i="12"/>
  <c r="I17" i="12"/>
  <c r="I16" i="12"/>
  <c r="I15" i="12"/>
  <c r="I14" i="12"/>
  <c r="I13" i="12"/>
  <c r="I12" i="12"/>
  <c r="I11" i="12"/>
  <c r="I10" i="12"/>
  <c r="I9" i="12"/>
  <c r="I8" i="12"/>
  <c r="I7" i="12"/>
  <c r="F3" i="12"/>
  <c r="E26" i="52" s="1"/>
  <c r="H20" i="11"/>
  <c r="G20" i="11" s="1"/>
  <c r="B23" i="52" s="1"/>
  <c r="F20" i="11"/>
  <c r="D20" i="11"/>
  <c r="B20" i="11"/>
  <c r="A20" i="11" s="1"/>
  <c r="I17" i="11"/>
  <c r="F3" i="11"/>
  <c r="E24" i="52" s="1"/>
  <c r="H20" i="10"/>
  <c r="G20" i="10" s="1"/>
  <c r="B21" i="52" s="1"/>
  <c r="F20" i="10"/>
  <c r="D20" i="10"/>
  <c r="B20" i="10"/>
  <c r="I17" i="10"/>
  <c r="I16" i="10"/>
  <c r="I15" i="10"/>
  <c r="I14" i="10"/>
  <c r="I13" i="10"/>
  <c r="I12" i="10"/>
  <c r="I11" i="10"/>
  <c r="I8" i="10"/>
  <c r="F3" i="10"/>
  <c r="E22" i="52" s="1"/>
  <c r="H20" i="9"/>
  <c r="G20" i="9" s="1"/>
  <c r="B19" i="52" s="1"/>
  <c r="F20" i="9"/>
  <c r="D20" i="9"/>
  <c r="B20" i="9"/>
  <c r="I17" i="9"/>
  <c r="I16" i="9"/>
  <c r="I15" i="9"/>
  <c r="I14" i="9"/>
  <c r="I13" i="9"/>
  <c r="I12" i="9"/>
  <c r="I11" i="9"/>
  <c r="I10" i="9"/>
  <c r="I9" i="9"/>
  <c r="F3" i="9"/>
  <c r="E20" i="52" s="1"/>
  <c r="F20" i="52" s="1"/>
  <c r="H20" i="8"/>
  <c r="G20" i="8" s="1"/>
  <c r="B17" i="52" s="1"/>
  <c r="F20" i="8"/>
  <c r="D20" i="8"/>
  <c r="B20" i="8"/>
  <c r="A20" i="8" s="1"/>
  <c r="I17" i="8"/>
  <c r="I16" i="8"/>
  <c r="I15" i="8"/>
  <c r="I14" i="8"/>
  <c r="I13" i="8"/>
  <c r="I12" i="8"/>
  <c r="I11" i="8"/>
  <c r="I10" i="8"/>
  <c r="F3" i="8"/>
  <c r="E18" i="52" s="1"/>
  <c r="F18" i="52" s="1"/>
  <c r="H20" i="7"/>
  <c r="G20" i="7" s="1"/>
  <c r="B15" i="52" s="1"/>
  <c r="F20" i="7"/>
  <c r="D20" i="7"/>
  <c r="B20" i="7"/>
  <c r="I17" i="7"/>
  <c r="I16" i="7"/>
  <c r="I15" i="7"/>
  <c r="I14" i="7"/>
  <c r="I13" i="7"/>
  <c r="I12" i="7"/>
  <c r="I11" i="7"/>
  <c r="I10" i="7"/>
  <c r="I9" i="7"/>
  <c r="I8" i="7"/>
  <c r="F3" i="7"/>
  <c r="E16" i="52" s="1"/>
  <c r="H20" i="6"/>
  <c r="G20" i="6" s="1"/>
  <c r="B13" i="52" s="1"/>
  <c r="F20" i="6"/>
  <c r="D20" i="6"/>
  <c r="B20" i="6"/>
  <c r="A20" i="6" s="1"/>
  <c r="I17" i="6"/>
  <c r="I16" i="6"/>
  <c r="I15" i="6"/>
  <c r="I14" i="6"/>
  <c r="F3" i="6"/>
  <c r="E14" i="52" s="1"/>
  <c r="H20" i="5"/>
  <c r="G20" i="5" s="1"/>
  <c r="B11" i="52" s="1"/>
  <c r="F20" i="5"/>
  <c r="D20" i="5"/>
  <c r="B20" i="5"/>
  <c r="A20" i="5" s="1"/>
  <c r="I17" i="5"/>
  <c r="I16" i="5"/>
  <c r="I15" i="5"/>
  <c r="I14" i="5"/>
  <c r="I13" i="5"/>
  <c r="I12" i="5"/>
  <c r="I11" i="5"/>
  <c r="I10" i="5"/>
  <c r="I9" i="5"/>
  <c r="F3" i="5"/>
  <c r="E12" i="52" s="1"/>
  <c r="F12" i="52" s="1"/>
  <c r="H20" i="4"/>
  <c r="G20" i="4" s="1"/>
  <c r="B9" i="52" s="1"/>
  <c r="F20" i="4"/>
  <c r="D20" i="4"/>
  <c r="B20" i="4"/>
  <c r="A20" i="4" s="1"/>
  <c r="I17" i="4"/>
  <c r="I16" i="4"/>
  <c r="I15" i="4"/>
  <c r="I14" i="4"/>
  <c r="I13" i="4"/>
  <c r="I12" i="4"/>
  <c r="I11" i="4"/>
  <c r="I10" i="4"/>
  <c r="I9" i="4"/>
  <c r="I8" i="4"/>
  <c r="I7" i="4"/>
  <c r="F3" i="4"/>
  <c r="E10" i="52" s="1"/>
  <c r="H20" i="3"/>
  <c r="G20" i="3" s="1"/>
  <c r="B7" i="52" s="1"/>
  <c r="F20" i="3"/>
  <c r="D20" i="3"/>
  <c r="B20" i="3"/>
  <c r="I17" i="3"/>
  <c r="I16" i="3"/>
  <c r="I15" i="3"/>
  <c r="I14" i="3"/>
  <c r="I13" i="3"/>
  <c r="I12" i="3"/>
  <c r="I11" i="3"/>
  <c r="I10" i="3"/>
  <c r="I9" i="3"/>
  <c r="I8" i="3"/>
  <c r="I7" i="3"/>
  <c r="F3" i="3"/>
  <c r="E8" i="52" s="1"/>
  <c r="H20" i="2"/>
  <c r="G20" i="2" s="1"/>
  <c r="B5" i="52" s="1"/>
  <c r="F20" i="2"/>
  <c r="D20" i="2"/>
  <c r="B20" i="2"/>
  <c r="A20" i="2" s="1"/>
  <c r="C20" i="2" s="1"/>
  <c r="I17" i="2"/>
  <c r="I16" i="2"/>
  <c r="I15" i="2"/>
  <c r="I14" i="2"/>
  <c r="I13" i="2"/>
  <c r="I12" i="2"/>
  <c r="I11" i="2"/>
  <c r="I10" i="2"/>
  <c r="I9" i="2"/>
  <c r="I8" i="2"/>
  <c r="I7" i="2"/>
  <c r="F3" i="2"/>
  <c r="E6" i="52" s="1"/>
  <c r="H20" i="1"/>
  <c r="G20" i="1" s="1"/>
  <c r="B3" i="52" s="1"/>
  <c r="F20" i="1"/>
  <c r="D20" i="1"/>
  <c r="B20" i="1"/>
  <c r="I17" i="1"/>
  <c r="I16" i="1"/>
  <c r="I15" i="1"/>
  <c r="I14" i="1"/>
  <c r="I13" i="1"/>
  <c r="I12" i="1"/>
  <c r="I11" i="1"/>
  <c r="I10" i="1"/>
  <c r="I9" i="1"/>
  <c r="I8" i="1"/>
  <c r="I7" i="1"/>
  <c r="I6" i="1"/>
  <c r="F3" i="1"/>
  <c r="E4" i="52" s="1"/>
  <c r="C20" i="27" l="1"/>
  <c r="I3" i="27" s="1"/>
  <c r="F46" i="52"/>
  <c r="F54" i="52"/>
  <c r="C20" i="24"/>
  <c r="I5" i="24" s="1"/>
  <c r="C20" i="4"/>
  <c r="I4" i="4" s="1"/>
  <c r="E20" i="4" s="1"/>
  <c r="C20" i="8"/>
  <c r="A20" i="7"/>
  <c r="C20" i="7" s="1"/>
  <c r="A20" i="1"/>
  <c r="C20" i="1" s="1"/>
  <c r="C20" i="23"/>
  <c r="I16" i="23" s="1"/>
  <c r="C20" i="21"/>
  <c r="C20" i="19"/>
  <c r="C20" i="11"/>
  <c r="C20" i="6"/>
  <c r="F48" i="52"/>
  <c r="F24" i="52"/>
  <c r="A20" i="15"/>
  <c r="C20" i="15" s="1"/>
  <c r="I12" i="15" s="1"/>
  <c r="C20" i="5"/>
  <c r="I8" i="5" s="1"/>
  <c r="A20" i="20"/>
  <c r="C20" i="20" s="1"/>
  <c r="I6" i="20" s="1"/>
  <c r="A20" i="3"/>
  <c r="A20" i="12"/>
  <c r="C20" i="12" s="1"/>
  <c r="I6" i="12" s="1"/>
  <c r="F38" i="52"/>
  <c r="A20" i="9"/>
  <c r="C20" i="9" s="1"/>
  <c r="A20" i="10"/>
  <c r="C20" i="10" s="1"/>
  <c r="I5" i="10" s="1"/>
  <c r="A20" i="16"/>
  <c r="C20" i="16" s="1"/>
  <c r="I6" i="16" s="1"/>
  <c r="A20" i="17"/>
  <c r="C20" i="17" s="1"/>
  <c r="I5" i="17" s="1"/>
  <c r="A20" i="14"/>
  <c r="C20" i="14" s="1"/>
  <c r="I8" i="14" s="1"/>
  <c r="A20" i="18"/>
  <c r="A20" i="22"/>
  <c r="C20" i="22" s="1"/>
  <c r="I7" i="22" s="1"/>
  <c r="F4" i="52"/>
  <c r="F10" i="52"/>
  <c r="F34" i="52"/>
  <c r="F8" i="52"/>
  <c r="F14" i="52"/>
  <c r="F30" i="52"/>
  <c r="F52" i="52"/>
  <c r="F6" i="52"/>
  <c r="F16" i="52"/>
  <c r="F22" i="52"/>
  <c r="F26" i="52"/>
  <c r="F42" i="52"/>
  <c r="I6" i="4"/>
  <c r="I7" i="30"/>
  <c r="I6" i="30"/>
  <c r="E20" i="30" s="1"/>
  <c r="I5" i="30"/>
  <c r="I10" i="30"/>
  <c r="I4" i="30"/>
  <c r="I9" i="30"/>
  <c r="I3" i="30"/>
  <c r="I8" i="30"/>
  <c r="I6" i="2"/>
  <c r="I5" i="2"/>
  <c r="I4" i="2"/>
  <c r="I3" i="2"/>
  <c r="E20" i="2" s="1"/>
  <c r="I7" i="24"/>
  <c r="I6" i="24"/>
  <c r="I11" i="24"/>
  <c r="I10" i="24"/>
  <c r="I4" i="24"/>
  <c r="I9" i="24"/>
  <c r="I3" i="24"/>
  <c r="I8" i="24"/>
  <c r="I5" i="28"/>
  <c r="I4" i="28"/>
  <c r="I3" i="28"/>
  <c r="I6" i="26"/>
  <c r="I5" i="26"/>
  <c r="I4" i="26"/>
  <c r="I3" i="26"/>
  <c r="E20" i="26" s="1"/>
  <c r="E3" i="26" s="1"/>
  <c r="E35" i="51" s="1"/>
  <c r="F35" i="51" s="1"/>
  <c r="I5" i="8"/>
  <c r="I4" i="25"/>
  <c r="I3" i="25"/>
  <c r="I7" i="25"/>
  <c r="I6" i="25"/>
  <c r="I5" i="25"/>
  <c r="I7" i="32"/>
  <c r="I6" i="32"/>
  <c r="I11" i="32"/>
  <c r="I5" i="32"/>
  <c r="I10" i="32"/>
  <c r="I4" i="32"/>
  <c r="I9" i="32"/>
  <c r="I3" i="32"/>
  <c r="I8" i="32"/>
  <c r="I4" i="29"/>
  <c r="I3" i="29"/>
  <c r="E20" i="29" s="1"/>
  <c r="I6" i="29"/>
  <c r="I5" i="29"/>
  <c r="I10" i="31"/>
  <c r="I4" i="31"/>
  <c r="I9" i="31"/>
  <c r="I3" i="31"/>
  <c r="I8" i="31"/>
  <c r="I7" i="31"/>
  <c r="I6" i="31"/>
  <c r="E20" i="31" s="1"/>
  <c r="I5" i="31"/>
  <c r="A20" i="41"/>
  <c r="E20" i="41"/>
  <c r="C20" i="41"/>
  <c r="A20" i="43"/>
  <c r="E20" i="43"/>
  <c r="C20" i="43"/>
  <c r="A20" i="45"/>
  <c r="E20" i="45"/>
  <c r="C20" i="45"/>
  <c r="I9" i="10"/>
  <c r="I6" i="13"/>
  <c r="I6" i="33"/>
  <c r="H22" i="50"/>
  <c r="H23" i="50" s="1"/>
  <c r="E3" i="50"/>
  <c r="I10" i="10"/>
  <c r="I7" i="17"/>
  <c r="I7" i="19"/>
  <c r="E20" i="28"/>
  <c r="H22" i="28" s="1"/>
  <c r="H23" i="28" s="1"/>
  <c r="E20" i="32"/>
  <c r="E3" i="32" s="1"/>
  <c r="H22" i="40"/>
  <c r="H23" i="40" s="1"/>
  <c r="E3" i="40"/>
  <c r="H22" i="42"/>
  <c r="H23" i="42" s="1"/>
  <c r="E3" i="42"/>
  <c r="H22" i="44"/>
  <c r="H23" i="44" s="1"/>
  <c r="E3" i="44"/>
  <c r="H22" i="46"/>
  <c r="H23" i="46" s="1"/>
  <c r="E3" i="46"/>
  <c r="H22" i="48"/>
  <c r="H23" i="48" s="1"/>
  <c r="E3" i="48"/>
  <c r="I6" i="10"/>
  <c r="I3" i="13"/>
  <c r="E20" i="13" s="1"/>
  <c r="I9" i="17"/>
  <c r="I9" i="19"/>
  <c r="I4" i="13"/>
  <c r="I10" i="19"/>
  <c r="C20" i="47"/>
  <c r="C20" i="49"/>
  <c r="A20" i="40"/>
  <c r="A20" i="42"/>
  <c r="A20" i="44"/>
  <c r="A20" i="46"/>
  <c r="A20" i="48"/>
  <c r="A20" i="50"/>
  <c r="E20" i="47"/>
  <c r="E20" i="49"/>
  <c r="I13" i="27" l="1"/>
  <c r="I12" i="27"/>
  <c r="I6" i="27"/>
  <c r="I10" i="27"/>
  <c r="I11" i="27"/>
  <c r="I5" i="27"/>
  <c r="I16" i="27"/>
  <c r="I15" i="27"/>
  <c r="I9" i="27"/>
  <c r="I14" i="27"/>
  <c r="I8" i="27"/>
  <c r="I7" i="27"/>
  <c r="I4" i="27"/>
  <c r="E20" i="27" s="1"/>
  <c r="F57" i="52"/>
  <c r="E3" i="28"/>
  <c r="C20" i="18"/>
  <c r="E20" i="25"/>
  <c r="H22" i="25" s="1"/>
  <c r="H23" i="25" s="1"/>
  <c r="E20" i="24"/>
  <c r="E3" i="24" s="1"/>
  <c r="E33" i="51" s="1"/>
  <c r="F33" i="51" s="1"/>
  <c r="I5" i="22"/>
  <c r="I6" i="22"/>
  <c r="I4" i="21"/>
  <c r="I8" i="21"/>
  <c r="I5" i="21"/>
  <c r="I7" i="21"/>
  <c r="I5" i="20"/>
  <c r="I7" i="20"/>
  <c r="I5" i="19"/>
  <c r="I8" i="19"/>
  <c r="I6" i="17"/>
  <c r="I4" i="16"/>
  <c r="I5" i="16"/>
  <c r="I3" i="16"/>
  <c r="E20" i="16" s="1"/>
  <c r="I10" i="15"/>
  <c r="I11" i="15"/>
  <c r="I6" i="14"/>
  <c r="I7" i="14"/>
  <c r="I3" i="12"/>
  <c r="E20" i="12" s="1"/>
  <c r="E3" i="12" s="1"/>
  <c r="E21" i="51" s="1"/>
  <c r="F21" i="51" s="1"/>
  <c r="I5" i="12"/>
  <c r="I4" i="12"/>
  <c r="I7" i="9"/>
  <c r="I8" i="9"/>
  <c r="I8" i="8"/>
  <c r="I9" i="8"/>
  <c r="I3" i="8"/>
  <c r="I4" i="8"/>
  <c r="I6" i="7"/>
  <c r="I7" i="7"/>
  <c r="I12" i="6"/>
  <c r="I13" i="6"/>
  <c r="I6" i="5"/>
  <c r="I7" i="5"/>
  <c r="I3" i="4"/>
  <c r="I5" i="4"/>
  <c r="C20" i="3"/>
  <c r="I4" i="1"/>
  <c r="I5" i="1"/>
  <c r="I3" i="1"/>
  <c r="E20" i="1" s="1"/>
  <c r="H22" i="1" s="1"/>
  <c r="H23" i="1" s="1"/>
  <c r="I7" i="10"/>
  <c r="I4" i="10"/>
  <c r="I3" i="10"/>
  <c r="I6" i="8"/>
  <c r="I7" i="8"/>
  <c r="I5" i="7"/>
  <c r="I3" i="7"/>
  <c r="I4" i="7"/>
  <c r="I14" i="23"/>
  <c r="I15" i="23"/>
  <c r="I12" i="23"/>
  <c r="I13" i="23"/>
  <c r="I10" i="23"/>
  <c r="I11" i="23"/>
  <c r="I8" i="23"/>
  <c r="I9" i="23"/>
  <c r="I4" i="23"/>
  <c r="I7" i="23"/>
  <c r="I6" i="23"/>
  <c r="I5" i="23"/>
  <c r="I3" i="23"/>
  <c r="I4" i="22"/>
  <c r="I3" i="22"/>
  <c r="E20" i="22" s="1"/>
  <c r="E3" i="22" s="1"/>
  <c r="E31" i="51" s="1"/>
  <c r="F31" i="51" s="1"/>
  <c r="I6" i="21"/>
  <c r="I3" i="21"/>
  <c r="I4" i="20"/>
  <c r="I3" i="20"/>
  <c r="I6" i="19"/>
  <c r="I4" i="19"/>
  <c r="I3" i="19"/>
  <c r="I4" i="17"/>
  <c r="I3" i="17"/>
  <c r="E20" i="17" s="1"/>
  <c r="H22" i="17" s="1"/>
  <c r="H23" i="17" s="1"/>
  <c r="I8" i="15"/>
  <c r="I9" i="15"/>
  <c r="I5" i="15"/>
  <c r="I7" i="15"/>
  <c r="I6" i="15"/>
  <c r="I3" i="15"/>
  <c r="I4" i="15"/>
  <c r="I5" i="14"/>
  <c r="E20" i="14" s="1"/>
  <c r="E3" i="14" s="1"/>
  <c r="E23" i="51" s="1"/>
  <c r="F23" i="51" s="1"/>
  <c r="I3" i="14"/>
  <c r="I4" i="14"/>
  <c r="I15" i="11"/>
  <c r="I16" i="11"/>
  <c r="I13" i="11"/>
  <c r="I14" i="11"/>
  <c r="I11" i="11"/>
  <c r="I12" i="11"/>
  <c r="I6" i="11"/>
  <c r="I10" i="11"/>
  <c r="I7" i="11"/>
  <c r="I8" i="11"/>
  <c r="I9" i="11"/>
  <c r="I5" i="11"/>
  <c r="I4" i="11"/>
  <c r="I3" i="11"/>
  <c r="I5" i="9"/>
  <c r="I6" i="9"/>
  <c r="I3" i="9"/>
  <c r="I4" i="9"/>
  <c r="I10" i="6"/>
  <c r="I11" i="6"/>
  <c r="I4" i="6"/>
  <c r="I9" i="6"/>
  <c r="I7" i="6"/>
  <c r="I8" i="6"/>
  <c r="I5" i="6"/>
  <c r="E20" i="6" s="1"/>
  <c r="H22" i="6" s="1"/>
  <c r="H23" i="6" s="1"/>
  <c r="I6" i="6"/>
  <c r="I3" i="6"/>
  <c r="I5" i="5"/>
  <c r="I4" i="5"/>
  <c r="I3" i="5"/>
  <c r="H22" i="26"/>
  <c r="H23" i="26" s="1"/>
  <c r="E3" i="29"/>
  <c r="H22" i="29"/>
  <c r="H23" i="29" s="1"/>
  <c r="E3" i="30"/>
  <c r="H22" i="30"/>
  <c r="H23" i="30" s="1"/>
  <c r="H22" i="13"/>
  <c r="H23" i="13" s="1"/>
  <c r="E3" i="13"/>
  <c r="E22" i="51" s="1"/>
  <c r="F22" i="51" s="1"/>
  <c r="H22" i="16"/>
  <c r="H23" i="16" s="1"/>
  <c r="E3" i="16"/>
  <c r="E25" i="51" s="1"/>
  <c r="F25" i="51" s="1"/>
  <c r="E3" i="31"/>
  <c r="H22" i="31"/>
  <c r="H23" i="31" s="1"/>
  <c r="E3" i="4"/>
  <c r="E13" i="51" s="1"/>
  <c r="F13" i="51" s="1"/>
  <c r="H22" i="4"/>
  <c r="H23" i="4" s="1"/>
  <c r="H22" i="2"/>
  <c r="H23" i="2" s="1"/>
  <c r="E3" i="2"/>
  <c r="E11" i="51" s="1"/>
  <c r="F11" i="51" s="1"/>
  <c r="H22" i="49"/>
  <c r="H23" i="49" s="1"/>
  <c r="E3" i="49"/>
  <c r="H22" i="32"/>
  <c r="H23" i="32" s="1"/>
  <c r="H22" i="47"/>
  <c r="H23" i="47" s="1"/>
  <c r="E3" i="47"/>
  <c r="H22" i="43"/>
  <c r="H23" i="43" s="1"/>
  <c r="E3" i="43"/>
  <c r="H22" i="45"/>
  <c r="H23" i="45" s="1"/>
  <c r="E3" i="45"/>
  <c r="H22" i="41"/>
  <c r="H23" i="41" s="1"/>
  <c r="E3" i="41"/>
  <c r="I6" i="18" l="1"/>
  <c r="I7" i="18"/>
  <c r="H22" i="27"/>
  <c r="H23" i="27" s="1"/>
  <c r="E3" i="27"/>
  <c r="E36" i="51" s="1"/>
  <c r="F36" i="51" s="1"/>
  <c r="I5" i="18"/>
  <c r="I4" i="18"/>
  <c r="I3" i="18"/>
  <c r="E20" i="18" s="1"/>
  <c r="H22" i="18" s="1"/>
  <c r="H23" i="18" s="1"/>
  <c r="E3" i="25"/>
  <c r="E34" i="51" s="1"/>
  <c r="F34" i="51" s="1"/>
  <c r="H22" i="24"/>
  <c r="H23" i="24" s="1"/>
  <c r="H22" i="22"/>
  <c r="H23" i="22" s="1"/>
  <c r="E20" i="21"/>
  <c r="E3" i="21" s="1"/>
  <c r="E30" i="51" s="1"/>
  <c r="F30" i="51" s="1"/>
  <c r="E20" i="20"/>
  <c r="E3" i="20" s="1"/>
  <c r="E29" i="51" s="1"/>
  <c r="F29" i="51" s="1"/>
  <c r="E20" i="19"/>
  <c r="E3" i="19" s="1"/>
  <c r="E28" i="51" s="1"/>
  <c r="F28" i="51" s="1"/>
  <c r="H22" i="19"/>
  <c r="H23" i="19" s="1"/>
  <c r="H22" i="14"/>
  <c r="H23" i="14" s="1"/>
  <c r="H22" i="12"/>
  <c r="H23" i="12" s="1"/>
  <c r="E20" i="9"/>
  <c r="E20" i="8"/>
  <c r="H22" i="8" s="1"/>
  <c r="H23" i="8" s="1"/>
  <c r="E20" i="7"/>
  <c r="E3" i="6"/>
  <c r="E15" i="51" s="1"/>
  <c r="F15" i="51" s="1"/>
  <c r="E20" i="5"/>
  <c r="E3" i="5" s="1"/>
  <c r="E14" i="51" s="1"/>
  <c r="F14" i="51" s="1"/>
  <c r="I5" i="3"/>
  <c r="I6" i="3"/>
  <c r="I3" i="3"/>
  <c r="I4" i="3"/>
  <c r="E20" i="3" s="1"/>
  <c r="E20" i="10"/>
  <c r="E3" i="1"/>
  <c r="E10" i="51" s="1"/>
  <c r="F10" i="51" s="1"/>
  <c r="E20" i="23"/>
  <c r="H22" i="23" s="1"/>
  <c r="H23" i="23" s="1"/>
  <c r="E3" i="17"/>
  <c r="E26" i="51" s="1"/>
  <c r="F26" i="51" s="1"/>
  <c r="E20" i="15"/>
  <c r="E20" i="11"/>
  <c r="E3" i="11" s="1"/>
  <c r="E20" i="51" s="1"/>
  <c r="F20" i="51" s="1"/>
  <c r="H22" i="9"/>
  <c r="H23" i="9" s="1"/>
  <c r="E3" i="9"/>
  <c r="E18" i="51" s="1"/>
  <c r="F18" i="51" s="1"/>
  <c r="E3" i="18" l="1"/>
  <c r="E27" i="51" s="1"/>
  <c r="F27" i="51" s="1"/>
  <c r="H22" i="21"/>
  <c r="H23" i="21" s="1"/>
  <c r="H22" i="20"/>
  <c r="H23" i="20" s="1"/>
  <c r="E3" i="8"/>
  <c r="E17" i="51" s="1"/>
  <c r="F17" i="51" s="1"/>
  <c r="H22" i="7"/>
  <c r="H23" i="7" s="1"/>
  <c r="E3" i="7"/>
  <c r="E16" i="51" s="1"/>
  <c r="F16" i="51" s="1"/>
  <c r="H22" i="5"/>
  <c r="H23" i="5" s="1"/>
  <c r="H22" i="3"/>
  <c r="H23" i="3" s="1"/>
  <c r="E3" i="3"/>
  <c r="E12" i="51" s="1"/>
  <c r="F12" i="51" s="1"/>
  <c r="E3" i="10"/>
  <c r="E19" i="51" s="1"/>
  <c r="F19" i="51" s="1"/>
  <c r="H22" i="10"/>
  <c r="H23" i="10" s="1"/>
  <c r="E3" i="23"/>
  <c r="E32" i="51" s="1"/>
  <c r="F32" i="51" s="1"/>
  <c r="H22" i="15"/>
  <c r="H23" i="15" s="1"/>
  <c r="E3" i="15"/>
  <c r="E24" i="51" s="1"/>
  <c r="F24" i="51" s="1"/>
  <c r="H22" i="11"/>
  <c r="H23" i="11" s="1"/>
</calcChain>
</file>

<file path=xl/sharedStrings.xml><?xml version="1.0" encoding="utf-8"?>
<sst xmlns="http://schemas.openxmlformats.org/spreadsheetml/2006/main" count="1464" uniqueCount="256">
  <si>
    <t>ESTIMATIVA DO ITEM</t>
  </si>
  <si>
    <t>ITEM 1</t>
  </si>
  <si>
    <t>MATERIAL OU SERVIÇO</t>
  </si>
  <si>
    <t>UNIDADE</t>
  </si>
  <si>
    <t>QUANT.</t>
  </si>
  <si>
    <t>PREÇO ESTIMADO</t>
  </si>
  <si>
    <t>MENOR PREÇO</t>
  </si>
  <si>
    <t>FONTE DE PESQUISA</t>
  </si>
  <si>
    <t>PREÇOS</t>
  </si>
  <si>
    <t>DESCARTE</t>
  </si>
  <si>
    <t>unidade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</si>
  <si>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</si>
  <si>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</si>
  <si>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</si>
  <si>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</si>
  <si>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</si>
  <si>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</si>
  <si>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</si>
  <si>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</si>
  <si>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</si>
  <si>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</si>
  <si>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</si>
  <si>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</si>
  <si>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</si>
  <si>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</si>
  <si>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</si>
  <si>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</si>
  <si>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</si>
  <si>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MAGAZINE LUIZA</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</si>
  <si>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</si>
  <si>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</si>
  <si>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</si>
  <si>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</si>
  <si>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</si>
  <si>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</si>
  <si>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</si>
  <si>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</si>
  <si>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</si>
  <si>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</si>
  <si>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</si>
  <si>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</si>
  <si>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</si>
  <si>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</si>
  <si>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</si>
  <si>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</si>
  <si>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</si>
  <si>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</si>
  <si>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</si>
  <si>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</si>
  <si>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</si>
  <si>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AUGUSTU S INFORMATICA EIRELI</t>
  </si>
  <si>
    <t>ITEM 24</t>
  </si>
  <si>
    <t>ITEM 25</t>
  </si>
  <si>
    <t>ITEM 26</t>
  </si>
  <si>
    <t>ITEM 27</t>
  </si>
  <si>
    <t>ITEM 28</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</si>
  <si>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</si>
  <si>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</si>
  <si>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</si>
  <si>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</si>
  <si>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</si>
  <si>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</si>
  <si>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</si>
  <si>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</si>
  <si>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</si>
  <si>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</si>
  <si>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</si>
  <si>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</si>
  <si>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</si>
  <si>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</si>
  <si>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</si>
  <si>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</si>
  <si>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</si>
  <si>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</si>
  <si>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</si>
  <si>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</si>
  <si>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</si>
  <si>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</si>
  <si>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</si>
  <si>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</si>
  <si>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</si>
  <si>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</si>
  <si>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</si>
  <si>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</si>
  <si>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</si>
  <si>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</si>
  <si>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</si>
  <si>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</si>
  <si>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</si>
  <si>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</si>
  <si>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</si>
  <si>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</si>
  <si>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</si>
  <si>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</si>
  <si>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</si>
  <si>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</si>
  <si>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</si>
  <si>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</si>
  <si>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</si>
  <si>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</si>
  <si>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</si>
  <si>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</si>
  <si>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</si>
  <si>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</si>
  <si>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</si>
  <si>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</si>
  <si>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</si>
  <si>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</si>
  <si>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</si>
  <si>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</si>
  <si>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</si>
  <si>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</si>
  <si>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</si>
  <si>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</si>
  <si>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</si>
  <si>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</si>
  <si>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</si>
  <si>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CARTUCHO DE TONER COMPATÍVEL COM IMPRESSORA TALLY GENICOM 9330
Referência 04872
Cor: Preta
Não se admitindo produtos remanufaturados ou recondicionados.
Acondicionado em caixa individual, com indicação impressa de compatibilidade.
Prazo de validade: mínimo de 11 meses, contados da data de recebimento definitivo.</t>
  </si>
  <si>
    <t>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t>
  </si>
  <si>
    <t>CILINDRO FOTOCONDUTOR PARA IMPRESSORA OKIDATA B410
Compatível com a impressora Okidata B410.</t>
  </si>
  <si>
    <t>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t>
  </si>
  <si>
    <t>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t>
  </si>
  <si>
    <t>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t>
  </si>
  <si>
    <t>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t>
  </si>
  <si>
    <t>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t>
  </si>
  <si>
    <t>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t>
  </si>
  <si>
    <t xml:space="preserve">CILINDRO FOTOCONDUTOR PARA IMPRESSORA SAMSUNG SL-M3325
Compatível com a impressora Samsung SL-M3325.
Referência: MLT-R204. </t>
  </si>
  <si>
    <t>MOUSE OPTICO 
Com 02 (dois) botões para seleção (click) e um botão de rolagem “scroll”.
Sensor: Laser
Cor preta.
Conexão: USB.</t>
  </si>
  <si>
    <t>FILTRO DE LINHA
Mínimo de 5 tomadas 2P+T.
Comprimento mínimo do fio: 3 m.
10 amperes
Tensão nominal: 127/220V (bivolt).
Formato tipo retangular.
Conexão à rede elétrica no padrão brasileiro
Em conformidade com a norma ABNT NBR 14136.</t>
  </si>
  <si>
    <t>EXTENSÃO DE TOMADA 
Mínimo de 4 tomadas 2P+T.
10 amperes
Comprimento mínimo do fio: 3 m.
Tensão nominal: 127/220V (bivolt).
Formato tipo retangular /axial.
Tomadas dispostas em diagonal conforme MODELO - ANEXO B
Conexão à rede elétrica no padrão brasileiro.</t>
  </si>
  <si>
    <t>PILHA ALCALINA PEQUENA TIPO AA 
Embalagem com 02 unidades.
Tensão: 1,5 V .
Adequada à Resolução nº 401/2008 – CONAMA.
Indicação expressa do nome do fabricante.
Indicação de prazo de validade não inferior a um ano contado da data de recebimento definitivo.</t>
  </si>
  <si>
    <t>PILHA ALCALINA PALITO TIPO AAA
Embalagem com 02 unidades.
Adequada à Resolução nº 401/2008 – CONAMA.
Indicação expressa do nome do fabricante.
Indicação de prazo de validade não inferior a um ano, contado da data de recebimento definitivo.</t>
  </si>
  <si>
    <t>PILHA 9V
Alcalina;
Tensão nominal: 9 V
Embalagem com 01 unidade
Adequada à Resolução nº 401/2008 - CONAMA
Indicação expressa do nome do fabricante;
Indicação de prazo de validade não inferior a um ano contado da data de recebimento definitivo.</t>
  </si>
  <si>
    <t>BATERIA 3,6V 
1200mah 
1/2aa
Lithium
Embalagem com 01 unidade
Adequada à Resolução nº 401/2008 – CONAMA
Indicação de prazo de validade não inferior a um ano contado da data de recebimento definitivo.</t>
  </si>
  <si>
    <t>PEN DRIVE
Capacidade de armazenamento de 32Gbytes (mínimo);
Taxas de leitura e gravação mínimas de: 70MB/s e 20MB/s. A aferição da medida de desempenho será realizada por meio da ferramenta USB Flash Benchmark, disponível em http://usbflashspeed.com/
Dispositivo de armazenamento em memória flash com conector USB, do tipo pen drive;
Possuir conexão “plug &amp; play” sem a necessidade de instalação de drivers ou programas para seu reconhecimento como mídia removível, nos sistemas operacionais Windows XP, 7, 10, 11 e Linux;
Funcionamento sem necessidade do uso de cabos, fonte de alimentação, bateria ou qualquer outro acessório externo;
Número serial individual único, distinto dos demais dispositivos, gravado na memória da sua controladora, identificado através do campo SerialNumber;
Não serão aceitos dispositivos sem número de série ou com números repetidos, no campo SerialNumber;
Mesmo fabricante e modelo, produzidos em uma mesma linha de montagem, com controladores e memórias flash idênticos;
Deverão ser identificados através dos campos idVendor e idProduct, na memória da controladora;
Deverão implementar no mínimo o padrão USB 3.0, compatível com os padrões USB 2.0 e USB 1.1;
Idênticos visualmente;
Garantia total de, no mínimo, 1 ano.
Não serão aceitos dispositivos de modelos ou cores diferentes;
Não serão aceitos dispositivos com controlador ou memória flash diferentes; 
Não serão aceitos dispositivos com informações do fabricante genérico ou vazio, nos campos idVendor e idProduct;
Não serão aceitos dispositivos que apresentem mau contato, em sua conexão USB com o computador; e
Não serão aceitos dispositivos que contenham mais que 0,1% de blocos corrompidos ou inutilizados.</t>
  </si>
  <si>
    <t>CABO EXTENSOR USB
Conectores USB 2.0 A macho X USB 2.0 A fêmea
Comprimento: 30 cm, no mínimo.</t>
  </si>
  <si>
    <t>CAIXAS DE SOM PARA COMPUTADOR
Conexão Plug P2;
Alimentação USB 2.0;
Som estéreo;
Com controle de volume e LED Indicador;
Potência 1W RMS (mínima)</t>
  </si>
  <si>
    <t>FITA PARA GRAVAÇÃO DE DADOS PADRÃO ULTRIUM LTO-8
Aplicação: armazenamento de dados;
Capacidade mínima nativa (sem compressão) de 12 (doze) Terabytes;
Deve permitir compressão no padrão 2,5:1, totalizando 30 (trinta) Terabytes de capacidade;
Fornecidos em embalagem lacrada.
Não serão admitidos produtos remanufaturados ou recondicionados.
Compatível com drives de gravação e leitura padrão Ultrium LTO-8.
Garantia contra defeitos de fabricação pelo período mínimo de 12 (doze) meses.</t>
  </si>
  <si>
    <t>CÂMERAS DE VÍDEO USB TIPO WEBCAM
Especificações mínimas:
Vídeochamada Full HD de 1080p (até 1920 x 1080 pixels);
Campo de visão de 78º graus;
Tecnologia RightLight 2 ™ de otimização de luz e cor;
Claridade em diversas condições de iluminação, mesmo com pouca luz;
Foco automático; Cortina de privacidade integrada;
Dois microfones unidirecionais;
USB 2.0 certificado de alta velocidade (pronto para USB 3.0);
Clipe universal pronto para tripés que se ajuste a monitores de laptop, LCD ou CRT.</t>
  </si>
  <si>
    <t>APOIO DE PUNHO PARA TECLADO
Material: elastômero, tecido e gelatina de silicone ou poliuretano macio.
Com base antiderrapante que mantém o apoio fixo na superfície onde está sendo utilizado.
Cor: Preta.
Comprimento: 450 MM, admitida variação de 50 MM para mais ou para menos;
Largura: 65 MM, admitida variação de 5 MM para menos ou 30 MM para mais;
ALTURA: 22 MM, admitida variação de 5 MM para menos ou 10 MM para mais.</t>
  </si>
  <si>
    <t>MOUSE PAD
Material: Elastômero e Gelatina de Silicone
Comprimento aproximado: 25 CM, admitida variação de 2 CM para mais ou para menos;
Largura aproximada: 22 CM, admitida variação de 2 CM para mais ou para menos;
Espessura: 2,5 MM, admitida variação de 0,2 MM para mais ou para menos;
Acabamento Superficial: Tecido
Características Adicionais: Ergonômico, com Apoio para o punho em Gel
Cor: Preta</t>
  </si>
  <si>
    <t>INT - SOLUCOES PARA RECICLAGEM LTDA</t>
  </si>
  <si>
    <t>BANCA INFO LTDA</t>
  </si>
  <si>
    <t>EFR TECH LTDA</t>
  </si>
  <si>
    <t xml:space="preserve">MTSI COMERCIO E SERVICOS DE IMPRESSAO LTDA </t>
  </si>
  <si>
    <t xml:space="preserve">MEGA JETT COMERCIAL LTDA </t>
  </si>
  <si>
    <t xml:space="preserve">A H DA S MORAES </t>
  </si>
  <si>
    <t xml:space="preserve">SUPRIPRIME SUPRIMENTOS DE INFORMATICA LTDA </t>
  </si>
  <si>
    <t xml:space="preserve">COMERCIAL FASTPRINTER LTDA </t>
  </si>
  <si>
    <t xml:space="preserve">47.557.564 GILCELENA ROSA CURTZ </t>
  </si>
  <si>
    <t xml:space="preserve">50.293.663 MARIA GISLENE RIBEIRO SANTOS </t>
  </si>
  <si>
    <t xml:space="preserve">L7 DIGITAL LTDA </t>
  </si>
  <si>
    <t xml:space="preserve">DISTRISUPRI DISTRIBUIDORA E COMERCIO LTDA </t>
  </si>
  <si>
    <t xml:space="preserve">V &amp; V CASASSOLA COMERCIO DE CONFECCAO LTDA </t>
  </si>
  <si>
    <t xml:space="preserve">NOVI GAMING COMERCIO DE PRODUTOS PARA INFORMATICA LTDA </t>
  </si>
  <si>
    <t xml:space="preserve">LUXSELL COMERCIO E SERVICO DE EQUIPAMENTOS LTDA. </t>
  </si>
  <si>
    <t xml:space="preserve">DANIEL TAVARES DE GOES </t>
  </si>
  <si>
    <t xml:space="preserve">MOURA ELETRONICOS E IMPORTACAO LTDA </t>
  </si>
  <si>
    <t xml:space="preserve">MARCIA ADRIANA DE SOUSA SUPRIMENTOS DE INFORMATICA </t>
  </si>
  <si>
    <t xml:space="preserve">OFFICER ,COMERCIO DE MAQUINAS,EQUIPAMENTOS E MATERIAIS DE INFORMATICA LTDA </t>
  </si>
  <si>
    <t xml:space="preserve">VERANILCE GUEDES REIS </t>
  </si>
  <si>
    <t xml:space="preserve">HYPER TECHNOLOGIES COMERCIO DE INFORMATICA E SERVICOS LTDA </t>
  </si>
  <si>
    <t xml:space="preserve">BELINKI &amp; SOUZA LTDA </t>
  </si>
  <si>
    <t xml:space="preserve">49.664.339 VANESSA BATISTA FIGUEIREDO </t>
  </si>
  <si>
    <t xml:space="preserve">INTERBRASIL COMERCIAL LTDA </t>
  </si>
  <si>
    <t xml:space="preserve">P. H. B. SANTANA COMERCIO E SERVICOS LTDA </t>
  </si>
  <si>
    <t xml:space="preserve">PAPELARIA TEIXEIRA LTDA </t>
  </si>
  <si>
    <t xml:space="preserve">LBTECH DISTRIBUIDORA E COMERCIO DE INFORMATICA LTDA </t>
  </si>
  <si>
    <t xml:space="preserve">SB COMERCIO DE MATERIAIS DE CONSTRUCAO LTDA </t>
  </si>
  <si>
    <t xml:space="preserve">EMBRASTEC INOVACOES TECNOLOGICAS LTDA </t>
  </si>
  <si>
    <t xml:space="preserve">ROGERIO DUARTE DE CARVALHO </t>
  </si>
  <si>
    <t xml:space="preserve">F.S. ELETRO ELETRONICO LTDA </t>
  </si>
  <si>
    <t xml:space="preserve">DUOLIMP COMERCIO LTDA </t>
  </si>
  <si>
    <t xml:space="preserve">ELAINE NEVES DE MEDEIROS </t>
  </si>
  <si>
    <t xml:space="preserve">SANTA MARIA COMERCIO DE BRINQUEDOS E MATERIAIS ESCOLARES LTDA </t>
  </si>
  <si>
    <t xml:space="preserve">J. J. VITALLI </t>
  </si>
  <si>
    <t xml:space="preserve">K FILHOS KAIANNE E KAUA DISTRIBUIDORA DE ALIMENTOS E BEBIDAS LTDA </t>
  </si>
  <si>
    <t xml:space="preserve">A3L COMERCIO VAREJISTA DE UTILIDADES LTDA </t>
  </si>
  <si>
    <t xml:space="preserve">SJ COMERCIO DE UTILIDADES LTDA </t>
  </si>
  <si>
    <t xml:space="preserve">49.215.275 RENATA CAVALCANTI MAFRA </t>
  </si>
  <si>
    <t xml:space="preserve">AGREGA DISTRIBUIDORA LTDA </t>
  </si>
  <si>
    <t xml:space="preserve">BIG MICRO PRODUTOS E SERVICOS DE INFORMATICA LTDA - EPP </t>
  </si>
  <si>
    <t xml:space="preserve">REGINA CELIA CUNHA DE SOUSA 00641565755 </t>
  </si>
  <si>
    <t xml:space="preserve">BRAVA FORTE COMERCIAL LTDA </t>
  </si>
  <si>
    <t xml:space="preserve">QUALITY ATACADO LTDA </t>
  </si>
  <si>
    <t xml:space="preserve">AVIBRAS DIVISAO AEREA E NAVAL S/A </t>
  </si>
  <si>
    <t xml:space="preserve">BANCA INFO LTDA </t>
  </si>
  <si>
    <t xml:space="preserve">ASL COMERCIO E SERVICOS LTDA </t>
  </si>
  <si>
    <t xml:space="preserve">TERABYTE SOLUCOES EM INFORMATICA LTDA </t>
  </si>
  <si>
    <t xml:space="preserve">PAGNAN &amp; BACHES LTDA </t>
  </si>
  <si>
    <t xml:space="preserve">EQUIPAT - EQUIPAMENTOS E MATERIAIS ELETRICOS E ELETRONICOS LTDA </t>
  </si>
  <si>
    <t xml:space="preserve">NAINFRA BRASIL SERVICOS E TECNOLOGIAS LTDA </t>
  </si>
  <si>
    <t xml:space="preserve">50.293.797 MIRNA DANIELA DOS SANTOS VIEIRA </t>
  </si>
  <si>
    <t xml:space="preserve">J C TECNOLOGIAS E INFORMATICA LTDA </t>
  </si>
  <si>
    <t xml:space="preserve">SOS INFORMATICA LTDA </t>
  </si>
  <si>
    <t xml:space="preserve">SYSTECH SISTEMAS E TECNOLOGIA EM INFORMATICA LTDA </t>
  </si>
  <si>
    <t xml:space="preserve">MEP COMERCIO DE ELETRONICOS E SERVICOS LTDA </t>
  </si>
  <si>
    <t xml:space="preserve">JEISON LILLA </t>
  </si>
  <si>
    <t xml:space="preserve">HMA COMERCIO E ATACADISTA DE PRODUTOS DE INFORMATICA E ELETROELETRONICOS LTDA </t>
  </si>
  <si>
    <t xml:space="preserve">VITALLI COMERCIO E IMPORTACAO LTDA </t>
  </si>
  <si>
    <t xml:space="preserve">ASA COMERCIO E DISTRIBUIDOR DE PRODUTOS DE INFORMATICA LTDA </t>
  </si>
  <si>
    <t xml:space="preserve">FGP SOLUTIONS LTDA </t>
  </si>
  <si>
    <t xml:space="preserve">WHALE ELECTRONICS INDUSTRIA E COMERCIO LTDA </t>
  </si>
  <si>
    <t xml:space="preserve">Y S DIAS COMERCIO DE PAPELARIA </t>
  </si>
  <si>
    <t xml:space="preserve">LICITEC TECNOLOGIA LTDA </t>
  </si>
  <si>
    <t xml:space="preserve">BULTEC TECNOLOGIA DE INFORMACAO LTDA. </t>
  </si>
  <si>
    <t xml:space="preserve">V2 INTEGRADORA DE SOLUCOES E IMPORTACOES LTDA </t>
  </si>
  <si>
    <t xml:space="preserve">SCORPION INFORMATICA LTDA </t>
  </si>
  <si>
    <t xml:space="preserve">R.P. AZEVEDO SERVICOS E COMERCIO DE EQUIPAMENTOS DE INFORMATICA </t>
  </si>
  <si>
    <t xml:space="preserve">LAWTECH BRASIL TECNOLOGIA LTDA </t>
  </si>
  <si>
    <t xml:space="preserve">ZION PAPELARIA, LANCHONETE VARIEDADE LTDA </t>
  </si>
  <si>
    <t xml:space="preserve">DARLU INDUSTRIA TEXTIL LTDA </t>
  </si>
  <si>
    <t xml:space="preserve">POLO DISTRIBUIDORA E PRESTADORA DE SERVICOS LTDA </t>
  </si>
  <si>
    <t xml:space="preserve">DANIELLE COSTA DE ARAUJO DAMACENO 01639956131 </t>
  </si>
  <si>
    <t xml:space="preserve">UNIVERSO DA SUBLIMACAO LTDA </t>
  </si>
  <si>
    <t>COMERCIAL FASTPRINTER LTDA</t>
  </si>
  <si>
    <t>TB SUPRIMENTOS PARA INFORMATICA LTDA</t>
  </si>
  <si>
    <t>ROBSON CAMPOS KUHN</t>
  </si>
  <si>
    <t>MARLIZE DA SILVA BORGES 02415055263</t>
  </si>
  <si>
    <t>BNB COMERCIO DE EQUIPAMENTOS DE INFORMATICA LTDA</t>
  </si>
  <si>
    <t>FRANCISCA B DE ALMEIDA</t>
  </si>
  <si>
    <t>INTERTON COMERCIO E IMPORTACAO LTDA</t>
  </si>
  <si>
    <t>DRC SOLAR E SUPRIMENTOS DE INFORMATICA LTDA</t>
  </si>
  <si>
    <t>V. C. DA ROCHA DISTRIBUIDORA</t>
  </si>
  <si>
    <t>DISTRISUPRI DISTRIBUIDORA E COMERCIO LTDA</t>
  </si>
  <si>
    <t>AGUIATRON COMERCIO E IMPORTACAO LTDA</t>
  </si>
  <si>
    <t>LINUSTECH COMERCIO E SERVICOS LTDA</t>
  </si>
  <si>
    <t>ACL COMERCIO DE PRODUTOS ALIMENTICIOS LTDA</t>
  </si>
  <si>
    <t>CARLOS CESAR DE MORAES INFORMATICA</t>
  </si>
  <si>
    <t>SAINT TECNOLOGIA</t>
  </si>
  <si>
    <t>CREATIVE CÓPIAS</t>
  </si>
  <si>
    <t>MUNDOWARE</t>
  </si>
  <si>
    <t>GALPAO DO TONER</t>
  </si>
  <si>
    <t>DIAMOND BRASIL</t>
  </si>
  <si>
    <t>CARTUCHONET</t>
  </si>
  <si>
    <t>KALUNGA</t>
  </si>
  <si>
    <t>NET ELETRICA</t>
  </si>
  <si>
    <t>ANDRA</t>
  </si>
  <si>
    <t>TUDO FORTE</t>
  </si>
  <si>
    <t>FERREIRA COSTA</t>
  </si>
  <si>
    <t>ATACADAO DAS PULHAS</t>
  </si>
  <si>
    <t>DIMENSIONAL</t>
  </si>
  <si>
    <t>FERRAMENTAS KENNEDY</t>
  </si>
  <si>
    <t>ELETROINFO CIA</t>
  </si>
  <si>
    <t>ELETROPEÇAS</t>
  </si>
  <si>
    <t>INTERPOINT TECHNOLOGY</t>
  </si>
  <si>
    <t>CASA DA ROBÓTICA</t>
  </si>
  <si>
    <t>MIRÃO</t>
  </si>
  <si>
    <t>OFICINA DOS BITS</t>
  </si>
  <si>
    <t>NET COMPUTADORES</t>
  </si>
  <si>
    <t>CASA DA ERGONOMIA</t>
  </si>
  <si>
    <t>FGTEC</t>
  </si>
  <si>
    <t>PILHAS RECARREGÁVEIS COM CARREGADOR
Tamanho da pilha: pequena Tipo AA
Capacidade mínima de 2450 mAh cada
Composição: Ni-MH
Adequada à Resolução nº 401/2008 - CONAMA
Carregador Bivolt para, no mínimo, 4 pilhas simultaneamente
Kit com 1 carregador e mínimo de 4 pilhas AA
Marcas de referência: Philips, Multilaser, Duracell, Sony, Elgin</t>
  </si>
  <si>
    <t>kit</t>
  </si>
  <si>
    <t>EXTRA</t>
  </si>
  <si>
    <t>RI HAPPY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</si>
</sst>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19">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charset val="1"/>
    </font>
    <font>
      <b/>
      <sz val="13"/>
      <name val="Calibri"/>
      <family val="2"/>
      <charset val="1"/>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6"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8">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5" fillId="0" borderId="2" xfId="0" applyFont="1" applyBorder="1" applyAlignment="1" applyProtection="1">
      <alignment wrapText="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vertical="center" wrapText="1"/>
    </xf>
    <xf numFmtId="0" fontId="11" fillId="0" borderId="0" xfId="0" applyFont="1" applyBorder="1" applyAlignment="1">
      <alignment horizontal="right" vertical="center" wrapText="1"/>
    </xf>
    <xf numFmtId="165" fontId="11" fillId="0" borderId="0" xfId="0" applyNumberFormat="1" applyFont="1" applyBorder="1" applyAlignment="1">
      <alignment horizontal="left" vertical="center" wrapText="1"/>
    </xf>
    <xf numFmtId="0" fontId="11" fillId="0" borderId="7" xfId="0" applyFont="1" applyBorder="1" applyAlignment="1">
      <alignment horizontal="center" vertical="center" wrapText="1"/>
    </xf>
    <xf numFmtId="0" fontId="11" fillId="0" borderId="7" xfId="0" applyFont="1" applyBorder="1" applyAlignment="1">
      <alignment horizontal="right" vertical="center" wrapText="1"/>
    </xf>
    <xf numFmtId="165" fontId="11" fillId="0" borderId="7" xfId="0" applyNumberFormat="1" applyFont="1" applyBorder="1" applyAlignment="1">
      <alignment horizontal="left" vertic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6" fontId="10" fillId="10" borderId="2" xfId="1" applyFont="1" applyFill="1" applyBorder="1" applyAlignment="1" applyProtection="1">
      <alignment vertical="center" wrapText="1"/>
    </xf>
    <xf numFmtId="0" fontId="11" fillId="0" borderId="4" xfId="0" applyFont="1" applyBorder="1" applyAlignment="1">
      <alignment wrapText="1"/>
    </xf>
    <xf numFmtId="166" fontId="11" fillId="9" borderId="2" xfId="0" applyNumberFormat="1" applyFont="1" applyFill="1" applyBorder="1" applyAlignment="1">
      <alignment wrapText="1"/>
    </xf>
    <xf numFmtId="0" fontId="10" fillId="0" borderId="0" xfId="0" applyFont="1" applyAlignment="1">
      <alignment horizontal="center" wrapText="1"/>
    </xf>
    <xf numFmtId="0" fontId="12" fillId="9"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0" fillId="11" borderId="2" xfId="0" applyFont="1" applyFill="1" applyBorder="1" applyAlignment="1">
      <alignment vertical="center" wrapText="1"/>
    </xf>
    <xf numFmtId="166" fontId="10" fillId="11" borderId="2" xfId="1" applyFont="1" applyFill="1" applyBorder="1" applyAlignment="1" applyProtection="1">
      <alignment vertical="center" wrapText="1"/>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6" fillId="0" borderId="0" xfId="0" applyFont="1" applyBorder="1" applyAlignment="1">
      <alignment horizontal="center" vertical="center"/>
    </xf>
    <xf numFmtId="0" fontId="11" fillId="9" borderId="2" xfId="0" applyFont="1" applyFill="1" applyBorder="1" applyAlignment="1">
      <alignment horizontal="center" vertical="center" wrapText="1"/>
    </xf>
    <xf numFmtId="0" fontId="11" fillId="9" borderId="2" xfId="0" applyFont="1" applyFill="1" applyBorder="1" applyAlignment="1">
      <alignment horizontal="center" wrapText="1"/>
    </xf>
    <xf numFmtId="0" fontId="18" fillId="9" borderId="2" xfId="0" applyFont="1" applyFill="1" applyBorder="1" applyAlignment="1">
      <alignment horizontal="lef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3057525</xdr:colOff>
      <xdr:row>0</xdr:row>
      <xdr:rowOff>0</xdr:rowOff>
    </xdr:from>
    <xdr:to>
      <xdr:col>2</xdr:col>
      <xdr:colOff>152400</xdr:colOff>
      <xdr:row>6</xdr:row>
      <xdr:rowOff>126301</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67125" y="0"/>
          <a:ext cx="2886075" cy="1097851"/>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3" sqref="G3"/>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v>
      </c>
      <c r="B2" s="2" t="s">
        <v>2</v>
      </c>
      <c r="C2" s="2" t="s">
        <v>3</v>
      </c>
      <c r="D2" s="2" t="s">
        <v>4</v>
      </c>
      <c r="E2" s="3" t="s">
        <v>5</v>
      </c>
      <c r="F2" s="3" t="s">
        <v>6</v>
      </c>
      <c r="G2" s="2" t="s">
        <v>7</v>
      </c>
      <c r="H2" s="4" t="s">
        <v>8</v>
      </c>
      <c r="I2" s="5" t="s">
        <v>9</v>
      </c>
    </row>
    <row r="3" spans="1:9" ht="12.75" customHeight="1">
      <c r="A3" s="55"/>
      <c r="B3" s="56" t="s">
        <v>117</v>
      </c>
      <c r="C3" s="57" t="s">
        <v>10</v>
      </c>
      <c r="D3" s="58">
        <v>400</v>
      </c>
      <c r="E3" s="59">
        <f>IF(C20&lt;=25%,D20,MIN(E20:F20))</f>
        <v>223.11</v>
      </c>
      <c r="F3" s="59">
        <f>MIN(H3:H17)</f>
        <v>72.499724399999991</v>
      </c>
      <c r="G3" s="6" t="s">
        <v>217</v>
      </c>
      <c r="H3" s="7">
        <v>340.43295000000001</v>
      </c>
      <c r="I3" s="8">
        <f t="shared" ref="I3:I17" si="0">IF(H3="","",(IF($C$20&lt;25%,"N/A",IF(H3&lt;=($D$20+$A$20),H3,"Descartado"))))</f>
        <v>340.43295000000001</v>
      </c>
    </row>
    <row r="4" spans="1:9">
      <c r="A4" s="55"/>
      <c r="B4" s="56"/>
      <c r="C4" s="57"/>
      <c r="D4" s="58"/>
      <c r="E4" s="59"/>
      <c r="F4" s="59"/>
      <c r="G4" s="6" t="s">
        <v>218</v>
      </c>
      <c r="H4" s="7">
        <v>72.499724399999991</v>
      </c>
      <c r="I4" s="8">
        <f t="shared" si="0"/>
        <v>72.499724399999991</v>
      </c>
    </row>
    <row r="5" spans="1:9">
      <c r="A5" s="55"/>
      <c r="B5" s="56"/>
      <c r="C5" s="57"/>
      <c r="D5" s="58"/>
      <c r="E5" s="59"/>
      <c r="F5" s="59"/>
      <c r="G5" s="6" t="s">
        <v>229</v>
      </c>
      <c r="H5" s="7">
        <v>256.41000000000003</v>
      </c>
      <c r="I5" s="8">
        <f t="shared" si="0"/>
        <v>256.41000000000003</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137.03470301252818</v>
      </c>
      <c r="B20" s="19">
        <f>COUNT(H3:H17)</f>
        <v>3</v>
      </c>
      <c r="C20" s="20">
        <f>IF(B20&lt;2,"N/A",(A20/D20))</f>
        <v>0.61420242486902499</v>
      </c>
      <c r="D20" s="21">
        <f>ROUND(AVERAGE(H3:H17),2)</f>
        <v>223.11</v>
      </c>
      <c r="E20" s="22">
        <f>IFERROR(ROUND(IF(B20&lt;2,"N/A",(IF(C20&lt;=25%,"N/A",AVERAGE(I3:I17)))),2),"N/A")</f>
        <v>223.11</v>
      </c>
      <c r="F20" s="22">
        <f>ROUND(MEDIAN(H3:H17),2)</f>
        <v>256.41000000000003</v>
      </c>
      <c r="G20" s="23" t="str">
        <f>INDEX(G3:G17,MATCH(H20,H3:H17,0))</f>
        <v>MARLIZE DA SILVA BORGES 02415055263</v>
      </c>
      <c r="H20" s="24">
        <f>MIN(H3:H17)</f>
        <v>72.499724399999991</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223.11</v>
      </c>
    </row>
    <row r="23" spans="1:11">
      <c r="B23" s="25"/>
      <c r="C23" s="25"/>
      <c r="D23" s="61"/>
      <c r="E23" s="61"/>
      <c r="F23" s="33"/>
      <c r="G23" s="4" t="s">
        <v>19</v>
      </c>
      <c r="H23" s="24">
        <f>ROUND(H22,2)*D3</f>
        <v>89244</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7" sqref="H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36</v>
      </c>
      <c r="B2" s="2" t="s">
        <v>2</v>
      </c>
      <c r="C2" s="2" t="s">
        <v>3</v>
      </c>
      <c r="D2" s="2" t="s">
        <v>4</v>
      </c>
      <c r="E2" s="3" t="s">
        <v>5</v>
      </c>
      <c r="F2" s="3" t="s">
        <v>6</v>
      </c>
      <c r="G2" s="2" t="s">
        <v>7</v>
      </c>
      <c r="H2" s="4" t="s">
        <v>8</v>
      </c>
      <c r="I2" s="5" t="s">
        <v>9</v>
      </c>
    </row>
    <row r="3" spans="1:9" ht="12.75" customHeight="1">
      <c r="A3" s="55"/>
      <c r="B3" s="56" t="s">
        <v>126</v>
      </c>
      <c r="C3" s="57" t="s">
        <v>10</v>
      </c>
      <c r="D3" s="58">
        <v>60</v>
      </c>
      <c r="E3" s="59">
        <f>IF(C20&lt;=25%,D20,MIN(E20:F20))</f>
        <v>115.37</v>
      </c>
      <c r="F3" s="59">
        <f>MIN(H3:H17)</f>
        <v>11.16</v>
      </c>
      <c r="G3" s="6" t="s">
        <v>227</v>
      </c>
      <c r="H3" s="7">
        <v>558.72741840000003</v>
      </c>
      <c r="I3" s="8" t="str">
        <f t="shared" ref="I3:I17" si="0">IF(H3="","",(IF($C$20&lt;25%,"N/A",IF(H3&lt;=($D$20+$A$20),H3,"Descartado"))))</f>
        <v>Descartado</v>
      </c>
    </row>
    <row r="4" spans="1:9">
      <c r="A4" s="55"/>
      <c r="B4" s="56"/>
      <c r="C4" s="57"/>
      <c r="D4" s="58"/>
      <c r="E4" s="59"/>
      <c r="F4" s="59"/>
      <c r="G4" s="6" t="s">
        <v>228</v>
      </c>
      <c r="H4" s="7">
        <v>270.05628000000002</v>
      </c>
      <c r="I4" s="8">
        <f t="shared" si="0"/>
        <v>270.05628000000002</v>
      </c>
    </row>
    <row r="5" spans="1:9">
      <c r="A5" s="55"/>
      <c r="B5" s="56"/>
      <c r="C5" s="57"/>
      <c r="D5" s="58"/>
      <c r="E5" s="59"/>
      <c r="F5" s="59"/>
      <c r="G5" s="6" t="s">
        <v>234</v>
      </c>
      <c r="H5" s="7">
        <v>64.900000000000006</v>
      </c>
      <c r="I5" s="8">
        <f t="shared" si="0"/>
        <v>64.900000000000006</v>
      </c>
    </row>
    <row r="6" spans="1:9">
      <c r="A6" s="55"/>
      <c r="B6" s="56"/>
      <c r="C6" s="57"/>
      <c r="D6" s="58"/>
      <c r="E6" s="59"/>
      <c r="F6" s="59"/>
      <c r="G6" s="6" t="s">
        <v>230</v>
      </c>
      <c r="H6" s="7">
        <v>11.16</v>
      </c>
      <c r="I6" s="8">
        <f t="shared" si="0"/>
        <v>11.16</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248.16509854383875</v>
      </c>
      <c r="B20" s="19">
        <f>COUNT(H3:H17)</f>
        <v>4</v>
      </c>
      <c r="C20" s="20">
        <f>IF(B20&lt;2,"N/A",(A20/D20))</f>
        <v>1.0970562687053567</v>
      </c>
      <c r="D20" s="21">
        <f>ROUND(AVERAGE(H3:H17),2)</f>
        <v>226.21</v>
      </c>
      <c r="E20" s="22">
        <f>IFERROR(ROUND(IF(B20&lt;2,"N/A",(IF(C20&lt;=25%,"N/A",AVERAGE(I3:I17)))),2),"N/A")</f>
        <v>115.37</v>
      </c>
      <c r="F20" s="22">
        <f>ROUND(MEDIAN(H3:H17),2)</f>
        <v>167.48</v>
      </c>
      <c r="G20" s="23" t="str">
        <f>INDEX(G3:G17,MATCH(H20,H3:H17,0))</f>
        <v>CREATIVE CÓPIAS</v>
      </c>
      <c r="H20" s="24">
        <f>MIN(H3:H17)</f>
        <v>11.16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115.37</v>
      </c>
    </row>
    <row r="23" spans="1:11">
      <c r="B23" s="25"/>
      <c r="C23" s="25"/>
      <c r="D23" s="61"/>
      <c r="E23" s="61"/>
      <c r="F23" s="33"/>
      <c r="G23" s="4" t="s">
        <v>19</v>
      </c>
      <c r="H23" s="24">
        <f>ROUND(H22,2)*D3</f>
        <v>6922.2000000000007</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7" sqref="G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37</v>
      </c>
      <c r="B2" s="2" t="s">
        <v>2</v>
      </c>
      <c r="C2" s="2" t="s">
        <v>3</v>
      </c>
      <c r="D2" s="2" t="s">
        <v>4</v>
      </c>
      <c r="E2" s="3" t="s">
        <v>5</v>
      </c>
      <c r="F2" s="3" t="s">
        <v>6</v>
      </c>
      <c r="G2" s="2" t="s">
        <v>7</v>
      </c>
      <c r="H2" s="4" t="s">
        <v>8</v>
      </c>
      <c r="I2" s="5" t="s">
        <v>9</v>
      </c>
    </row>
    <row r="3" spans="1:9" ht="12.75" customHeight="1">
      <c r="A3" s="55"/>
      <c r="B3" s="56" t="s">
        <v>127</v>
      </c>
      <c r="C3" s="57" t="s">
        <v>10</v>
      </c>
      <c r="D3" s="58">
        <v>200</v>
      </c>
      <c r="E3" s="59">
        <f>IF(C20&lt;=25%,D20,MIN(E20:F20))</f>
        <v>9.31</v>
      </c>
      <c r="F3" s="59">
        <f>MIN(H3:H17)</f>
        <v>5.9</v>
      </c>
      <c r="G3" s="6" t="s">
        <v>154</v>
      </c>
      <c r="H3" s="7">
        <v>5.9</v>
      </c>
      <c r="I3" s="8">
        <f t="shared" ref="I3:I17" si="0">IF(H3="","",(IF($C$20&lt;25%,"N/A",IF(H3&lt;=($D$20+$A$20),H3,"Descartado"))))</f>
        <v>5.9</v>
      </c>
    </row>
    <row r="4" spans="1:9">
      <c r="A4" s="55"/>
      <c r="B4" s="56"/>
      <c r="C4" s="57"/>
      <c r="D4" s="58"/>
      <c r="E4" s="59"/>
      <c r="F4" s="59"/>
      <c r="G4" s="6" t="s">
        <v>155</v>
      </c>
      <c r="H4" s="7">
        <v>6.65</v>
      </c>
      <c r="I4" s="8">
        <f t="shared" si="0"/>
        <v>6.65</v>
      </c>
    </row>
    <row r="5" spans="1:9">
      <c r="A5" s="55"/>
      <c r="B5" s="56"/>
      <c r="C5" s="57"/>
      <c r="D5" s="58"/>
      <c r="E5" s="59"/>
      <c r="F5" s="59"/>
      <c r="G5" s="6" t="s">
        <v>156</v>
      </c>
      <c r="H5" s="7">
        <v>7.2</v>
      </c>
      <c r="I5" s="8">
        <f t="shared" si="0"/>
        <v>7.2</v>
      </c>
    </row>
    <row r="6" spans="1:9">
      <c r="A6" s="55"/>
      <c r="B6" s="56"/>
      <c r="C6" s="57"/>
      <c r="D6" s="58"/>
      <c r="E6" s="59"/>
      <c r="F6" s="59"/>
      <c r="G6" s="6" t="s">
        <v>157</v>
      </c>
      <c r="H6" s="7">
        <v>8.6999999999999993</v>
      </c>
      <c r="I6" s="8">
        <f t="shared" si="0"/>
        <v>8.6999999999999993</v>
      </c>
    </row>
    <row r="7" spans="1:9">
      <c r="A7" s="55"/>
      <c r="B7" s="56"/>
      <c r="C7" s="57"/>
      <c r="D7" s="58"/>
      <c r="E7" s="59"/>
      <c r="F7" s="59"/>
      <c r="G7" s="6" t="s">
        <v>158</v>
      </c>
      <c r="H7" s="7">
        <v>8.73</v>
      </c>
      <c r="I7" s="8">
        <f t="shared" si="0"/>
        <v>8.73</v>
      </c>
    </row>
    <row r="8" spans="1:9">
      <c r="A8" s="55"/>
      <c r="B8" s="56"/>
      <c r="C8" s="57"/>
      <c r="D8" s="58"/>
      <c r="E8" s="59"/>
      <c r="F8" s="59"/>
      <c r="G8" s="6" t="s">
        <v>159</v>
      </c>
      <c r="H8" s="7">
        <v>8.99</v>
      </c>
      <c r="I8" s="8">
        <f t="shared" si="0"/>
        <v>8.99</v>
      </c>
    </row>
    <row r="9" spans="1:9">
      <c r="A9" s="55"/>
      <c r="B9" s="56"/>
      <c r="C9" s="57"/>
      <c r="D9" s="58"/>
      <c r="E9" s="59"/>
      <c r="F9" s="59"/>
      <c r="G9" s="6" t="s">
        <v>160</v>
      </c>
      <c r="H9" s="7">
        <v>9</v>
      </c>
      <c r="I9" s="8">
        <f t="shared" si="0"/>
        <v>9</v>
      </c>
    </row>
    <row r="10" spans="1:9">
      <c r="A10" s="55"/>
      <c r="B10" s="56"/>
      <c r="C10" s="57"/>
      <c r="D10" s="58"/>
      <c r="E10" s="59"/>
      <c r="F10" s="59"/>
      <c r="G10" s="6" t="s">
        <v>161</v>
      </c>
      <c r="H10" s="7">
        <v>9.6199999999999992</v>
      </c>
      <c r="I10" s="8">
        <f t="shared" si="0"/>
        <v>9.6199999999999992</v>
      </c>
    </row>
    <row r="11" spans="1:9">
      <c r="A11" s="55"/>
      <c r="B11" s="56"/>
      <c r="C11" s="57"/>
      <c r="D11" s="58"/>
      <c r="E11" s="59"/>
      <c r="F11" s="59"/>
      <c r="G11" s="6" t="s">
        <v>162</v>
      </c>
      <c r="H11" s="7">
        <v>9.8000000000000007</v>
      </c>
      <c r="I11" s="8">
        <f t="shared" si="0"/>
        <v>9.8000000000000007</v>
      </c>
    </row>
    <row r="12" spans="1:9">
      <c r="A12" s="55"/>
      <c r="B12" s="56"/>
      <c r="C12" s="57"/>
      <c r="D12" s="58"/>
      <c r="E12" s="59"/>
      <c r="F12" s="59"/>
      <c r="G12" s="6" t="s">
        <v>163</v>
      </c>
      <c r="H12" s="7">
        <v>13.8</v>
      </c>
      <c r="I12" s="8">
        <f t="shared" si="0"/>
        <v>13.8</v>
      </c>
    </row>
    <row r="13" spans="1:9">
      <c r="A13" s="55"/>
      <c r="B13" s="56"/>
      <c r="C13" s="57"/>
      <c r="D13" s="58"/>
      <c r="E13" s="59"/>
      <c r="F13" s="59"/>
      <c r="G13" s="6" t="s">
        <v>164</v>
      </c>
      <c r="H13" s="7">
        <v>17</v>
      </c>
      <c r="I13" s="8">
        <f t="shared" si="0"/>
        <v>17</v>
      </c>
    </row>
    <row r="14" spans="1:9">
      <c r="A14" s="55"/>
      <c r="B14" s="56"/>
      <c r="C14" s="57"/>
      <c r="D14" s="58"/>
      <c r="E14" s="59"/>
      <c r="F14" s="59"/>
      <c r="G14" s="6" t="s">
        <v>165</v>
      </c>
      <c r="H14" s="7">
        <v>22.72</v>
      </c>
      <c r="I14" s="8">
        <f t="shared" si="0"/>
        <v>22.72</v>
      </c>
    </row>
    <row r="15" spans="1:9">
      <c r="A15" s="55"/>
      <c r="B15" s="56"/>
      <c r="C15" s="57"/>
      <c r="D15" s="58"/>
      <c r="E15" s="59"/>
      <c r="F15" s="59"/>
      <c r="G15" s="6" t="s">
        <v>166</v>
      </c>
      <c r="H15" s="7">
        <v>26.4</v>
      </c>
      <c r="I15" s="8" t="str">
        <f t="shared" si="0"/>
        <v>Descartado</v>
      </c>
    </row>
    <row r="16" spans="1:9">
      <c r="A16" s="55"/>
      <c r="B16" s="56"/>
      <c r="C16" s="57"/>
      <c r="D16" s="58"/>
      <c r="E16" s="59"/>
      <c r="F16" s="59"/>
      <c r="G16" s="6" t="s">
        <v>167</v>
      </c>
      <c r="H16" s="7">
        <v>46.9</v>
      </c>
      <c r="I16" s="8" t="str">
        <f t="shared" si="0"/>
        <v>Descartado</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11.190028945547803</v>
      </c>
      <c r="B20" s="19">
        <f>COUNT(H3:H17)</f>
        <v>14</v>
      </c>
      <c r="C20" s="20">
        <f>IF(B20&lt;2,"N/A",(A20/D20))</f>
        <v>0.77762536105266178</v>
      </c>
      <c r="D20" s="21">
        <f>ROUND(AVERAGE(H3:H17),2)</f>
        <v>14.39</v>
      </c>
      <c r="E20" s="22">
        <f>IFERROR(ROUND(IF(B20&lt;2,"N/A",(IF(C20&lt;=25%,"N/A",AVERAGE(I3:I17)))),2),"N/A")</f>
        <v>10.68</v>
      </c>
      <c r="F20" s="22">
        <f>ROUND(MEDIAN(H3:H17),2)</f>
        <v>9.31</v>
      </c>
      <c r="G20" s="23" t="str">
        <f>INDEX(G3:G17,MATCH(H20,H3:H17,0))</f>
        <v xml:space="preserve">NOVI GAMING COMERCIO DE PRODUTOS PARA INFORMATICA LTDA </v>
      </c>
      <c r="H20" s="24">
        <f>MIN(H3:H17)</f>
        <v>5.9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9.31</v>
      </c>
    </row>
    <row r="23" spans="1:11">
      <c r="B23" s="25"/>
      <c r="C23" s="25"/>
      <c r="D23" s="61"/>
      <c r="E23" s="61"/>
      <c r="F23" s="33"/>
      <c r="G23" s="4" t="s">
        <v>19</v>
      </c>
      <c r="H23" s="24">
        <f>ROUND(H22,2)*D3</f>
        <v>1862</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38</v>
      </c>
      <c r="B2" s="2" t="s">
        <v>2</v>
      </c>
      <c r="C2" s="2" t="s">
        <v>3</v>
      </c>
      <c r="D2" s="2" t="s">
        <v>4</v>
      </c>
      <c r="E2" s="3" t="s">
        <v>5</v>
      </c>
      <c r="F2" s="3" t="s">
        <v>6</v>
      </c>
      <c r="G2" s="2" t="s">
        <v>7</v>
      </c>
      <c r="H2" s="4" t="s">
        <v>8</v>
      </c>
      <c r="I2" s="5" t="s">
        <v>9</v>
      </c>
    </row>
    <row r="3" spans="1:9" ht="12.75" customHeight="1">
      <c r="A3" s="55"/>
      <c r="B3" s="56" t="s">
        <v>128</v>
      </c>
      <c r="C3" s="57" t="s">
        <v>10</v>
      </c>
      <c r="D3" s="58">
        <v>500</v>
      </c>
      <c r="E3" s="59">
        <f>IF(C20&lt;=25%,D20,MIN(E20:F20))</f>
        <v>23.8</v>
      </c>
      <c r="F3" s="59">
        <f>MIN(H3:H17)</f>
        <v>18.399999999999999</v>
      </c>
      <c r="G3" s="6" t="s">
        <v>168</v>
      </c>
      <c r="H3" s="7">
        <v>18.399999999999999</v>
      </c>
      <c r="I3" s="8">
        <f t="shared" ref="I3:I17" si="0">IF(H3="","",(IF($C$20&lt;25%,"N/A",IF(H3&lt;=($D$20+$A$20),H3,"Descartado"))))</f>
        <v>18.399999999999999</v>
      </c>
    </row>
    <row r="4" spans="1:9">
      <c r="A4" s="55"/>
      <c r="B4" s="56"/>
      <c r="C4" s="57"/>
      <c r="D4" s="58"/>
      <c r="E4" s="59"/>
      <c r="F4" s="59"/>
      <c r="G4" s="6" t="s">
        <v>169</v>
      </c>
      <c r="H4" s="7">
        <v>23</v>
      </c>
      <c r="I4" s="8">
        <f t="shared" si="0"/>
        <v>23</v>
      </c>
    </row>
    <row r="5" spans="1:9">
      <c r="A5" s="55"/>
      <c r="B5" s="56"/>
      <c r="C5" s="57"/>
      <c r="D5" s="58"/>
      <c r="E5" s="59"/>
      <c r="F5" s="59"/>
      <c r="G5" s="6" t="s">
        <v>235</v>
      </c>
      <c r="H5" s="7">
        <v>59.2</v>
      </c>
      <c r="I5" s="8" t="str">
        <f t="shared" si="0"/>
        <v>Descartado</v>
      </c>
    </row>
    <row r="6" spans="1:9">
      <c r="A6" s="55"/>
      <c r="B6" s="56"/>
      <c r="C6" s="57"/>
      <c r="D6" s="58"/>
      <c r="E6" s="59"/>
      <c r="F6" s="59"/>
      <c r="G6" s="6" t="s">
        <v>236</v>
      </c>
      <c r="H6" s="7">
        <v>29.99</v>
      </c>
      <c r="I6" s="8">
        <f t="shared" si="0"/>
        <v>29.99</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18.331785464960401</v>
      </c>
      <c r="B20" s="19">
        <f>COUNT(H3:H17)</f>
        <v>4</v>
      </c>
      <c r="C20" s="20">
        <f>IF(B20&lt;2,"N/A",(A20/D20))</f>
        <v>0.5614635670738255</v>
      </c>
      <c r="D20" s="21">
        <f>ROUND(AVERAGE(H3:H17),2)</f>
        <v>32.65</v>
      </c>
      <c r="E20" s="22">
        <f>IFERROR(ROUND(IF(B20&lt;2,"N/A",(IF(C20&lt;=25%,"N/A",AVERAGE(I3:I17)))),2),"N/A")</f>
        <v>23.8</v>
      </c>
      <c r="F20" s="22">
        <f>ROUND(MEDIAN(H3:H17),2)</f>
        <v>26.5</v>
      </c>
      <c r="G20" s="23" t="str">
        <f>INDEX(G3:G17,MATCH(H20,H3:H17,0))</f>
        <v xml:space="preserve">SB COMERCIO DE MATERIAIS DE CONSTRUCAO LTDA </v>
      </c>
      <c r="H20" s="24">
        <f>MIN(H3:H17)</f>
        <v>18.399999999999999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23.8</v>
      </c>
    </row>
    <row r="23" spans="1:11">
      <c r="B23" s="25"/>
      <c r="C23" s="25"/>
      <c r="D23" s="61"/>
      <c r="E23" s="61"/>
      <c r="F23" s="33"/>
      <c r="G23" s="4" t="s">
        <v>19</v>
      </c>
      <c r="H23" s="24">
        <f>ROUND(H22,2)*D3</f>
        <v>11900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39</v>
      </c>
      <c r="B2" s="2" t="s">
        <v>2</v>
      </c>
      <c r="C2" s="2" t="s">
        <v>3</v>
      </c>
      <c r="D2" s="2" t="s">
        <v>4</v>
      </c>
      <c r="E2" s="3" t="s">
        <v>5</v>
      </c>
      <c r="F2" s="3" t="s">
        <v>6</v>
      </c>
      <c r="G2" s="2" t="s">
        <v>7</v>
      </c>
      <c r="H2" s="4" t="s">
        <v>8</v>
      </c>
      <c r="I2" s="5" t="s">
        <v>9</v>
      </c>
    </row>
    <row r="3" spans="1:9" ht="12.75" customHeight="1">
      <c r="A3" s="55"/>
      <c r="B3" s="56" t="s">
        <v>129</v>
      </c>
      <c r="C3" s="57" t="s">
        <v>10</v>
      </c>
      <c r="D3" s="58">
        <v>600</v>
      </c>
      <c r="E3" s="59">
        <f>IF(C20&lt;=25%,D20,MIN(E20:F20))</f>
        <v>45.55</v>
      </c>
      <c r="F3" s="59">
        <f>MIN(H3:H17)</f>
        <v>38.39</v>
      </c>
      <c r="G3" s="6" t="s">
        <v>170</v>
      </c>
      <c r="H3" s="7">
        <v>45</v>
      </c>
      <c r="I3" s="8" t="str">
        <f t="shared" ref="I3:I17" si="0">IF(H3="","",(IF($C$20&lt;25%,"N/A",IF(H3&lt;=($D$20+$A$20),H3,"Descartado"))))</f>
        <v>N/A</v>
      </c>
    </row>
    <row r="4" spans="1:9">
      <c r="A4" s="55"/>
      <c r="B4" s="56"/>
      <c r="C4" s="57"/>
      <c r="D4" s="58"/>
      <c r="E4" s="59"/>
      <c r="F4" s="59"/>
      <c r="G4" s="6" t="s">
        <v>237</v>
      </c>
      <c r="H4" s="7">
        <v>53.27</v>
      </c>
      <c r="I4" s="8" t="str">
        <f t="shared" si="0"/>
        <v>N/A</v>
      </c>
    </row>
    <row r="5" spans="1:9">
      <c r="A5" s="55"/>
      <c r="B5" s="56"/>
      <c r="C5" s="57"/>
      <c r="D5" s="58"/>
      <c r="E5" s="59"/>
      <c r="F5" s="59"/>
      <c r="G5" s="6" t="s">
        <v>238</v>
      </c>
      <c r="H5" s="7">
        <v>38.39</v>
      </c>
      <c r="I5" s="8" t="str">
        <f t="shared" si="0"/>
        <v>N/A</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7.4554163755844227</v>
      </c>
      <c r="B20" s="19">
        <f>COUNT(H3:H17)</f>
        <v>3</v>
      </c>
      <c r="C20" s="20">
        <f>IF(B20&lt;2,"N/A",(A20/D20))</f>
        <v>0.16367544183500379</v>
      </c>
      <c r="D20" s="21">
        <f>ROUND(AVERAGE(H3:H17),2)</f>
        <v>45.55</v>
      </c>
      <c r="E20" s="22" t="str">
        <f>IFERROR(ROUND(IF(B20&lt;2,"N/A",(IF(C20&lt;=25%,"N/A",AVERAGE(I3:I17)))),2),"N/A")</f>
        <v>N/A</v>
      </c>
      <c r="F20" s="22">
        <f>ROUND(MEDIAN(H3:H17),2)</f>
        <v>45</v>
      </c>
      <c r="G20" s="23" t="str">
        <f>INDEX(G3:G17,MATCH(H20,H3:H17,0))</f>
        <v>TUDO FORTE</v>
      </c>
      <c r="H20" s="24">
        <f>MIN(H3:H17)</f>
        <v>38.39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45.55</v>
      </c>
    </row>
    <row r="23" spans="1:11">
      <c r="B23" s="25"/>
      <c r="C23" s="25"/>
      <c r="D23" s="61"/>
      <c r="E23" s="61"/>
      <c r="F23" s="33"/>
      <c r="G23" s="4" t="s">
        <v>19</v>
      </c>
      <c r="H23" s="24">
        <f>ROUND(H22,2)*D3</f>
        <v>27330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40</v>
      </c>
      <c r="B2" s="2" t="s">
        <v>2</v>
      </c>
      <c r="C2" s="2" t="s">
        <v>3</v>
      </c>
      <c r="D2" s="2" t="s">
        <v>4</v>
      </c>
      <c r="E2" s="3" t="s">
        <v>5</v>
      </c>
      <c r="F2" s="3" t="s">
        <v>6</v>
      </c>
      <c r="G2" s="2" t="s">
        <v>7</v>
      </c>
      <c r="H2" s="4" t="s">
        <v>8</v>
      </c>
      <c r="I2" s="5" t="s">
        <v>9</v>
      </c>
    </row>
    <row r="3" spans="1:9" ht="12.75" customHeight="1">
      <c r="A3" s="55"/>
      <c r="B3" s="56" t="s">
        <v>130</v>
      </c>
      <c r="C3" s="57" t="s">
        <v>65</v>
      </c>
      <c r="D3" s="58">
        <v>600</v>
      </c>
      <c r="E3" s="59">
        <f>IF(C20&lt;=25%,D20,MIN(E20:F20))</f>
        <v>4.1100000000000003</v>
      </c>
      <c r="F3" s="59">
        <f>MIN(H3:H17)</f>
        <v>3.07</v>
      </c>
      <c r="G3" s="6" t="s">
        <v>171</v>
      </c>
      <c r="H3" s="7">
        <v>3.07</v>
      </c>
      <c r="I3" s="8">
        <f t="shared" ref="I3:I17" si="0">IF(H3="","",(IF($C$20&lt;25%,"N/A",IF(H3&lt;=($D$20+$A$20),H3,"Descartado"))))</f>
        <v>3.07</v>
      </c>
    </row>
    <row r="4" spans="1:9">
      <c r="A4" s="55"/>
      <c r="B4" s="56"/>
      <c r="C4" s="57"/>
      <c r="D4" s="58"/>
      <c r="E4" s="59"/>
      <c r="F4" s="59"/>
      <c r="G4" s="6" t="s">
        <v>172</v>
      </c>
      <c r="H4" s="7">
        <v>3.22</v>
      </c>
      <c r="I4" s="8">
        <f t="shared" si="0"/>
        <v>3.22</v>
      </c>
    </row>
    <row r="5" spans="1:9">
      <c r="A5" s="55"/>
      <c r="B5" s="56"/>
      <c r="C5" s="57"/>
      <c r="D5" s="58"/>
      <c r="E5" s="59"/>
      <c r="F5" s="59"/>
      <c r="G5" s="6" t="s">
        <v>173</v>
      </c>
      <c r="H5" s="7">
        <v>3.9</v>
      </c>
      <c r="I5" s="8">
        <f t="shared" si="0"/>
        <v>3.9</v>
      </c>
    </row>
    <row r="6" spans="1:9">
      <c r="A6" s="55"/>
      <c r="B6" s="56"/>
      <c r="C6" s="57"/>
      <c r="D6" s="58"/>
      <c r="E6" s="59"/>
      <c r="F6" s="59"/>
      <c r="G6" s="6" t="s">
        <v>174</v>
      </c>
      <c r="H6" s="7">
        <v>6.88</v>
      </c>
      <c r="I6" s="8" t="str">
        <f t="shared" si="0"/>
        <v>Descartado</v>
      </c>
    </row>
    <row r="7" spans="1:9">
      <c r="A7" s="55"/>
      <c r="B7" s="56"/>
      <c r="C7" s="57"/>
      <c r="D7" s="58"/>
      <c r="E7" s="59"/>
      <c r="F7" s="59"/>
      <c r="G7" s="6" t="s">
        <v>230</v>
      </c>
      <c r="H7" s="7">
        <v>4.46</v>
      </c>
      <c r="I7" s="8">
        <f t="shared" si="0"/>
        <v>4.46</v>
      </c>
    </row>
    <row r="8" spans="1:9">
      <c r="A8" s="55"/>
      <c r="B8" s="56"/>
      <c r="C8" s="57"/>
      <c r="D8" s="58"/>
      <c r="E8" s="59"/>
      <c r="F8" s="59"/>
      <c r="G8" s="6" t="s">
        <v>239</v>
      </c>
      <c r="H8" s="7">
        <v>5.9</v>
      </c>
      <c r="I8" s="8">
        <f t="shared" si="0"/>
        <v>5.9</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1.525679083774391</v>
      </c>
      <c r="B20" s="19">
        <f>COUNT(H3:H17)</f>
        <v>6</v>
      </c>
      <c r="C20" s="20">
        <f>IF(B20&lt;2,"N/A",(A20/D20))</f>
        <v>0.33384662664647502</v>
      </c>
      <c r="D20" s="21">
        <f>ROUND(AVERAGE(H3:H17),2)</f>
        <v>4.57</v>
      </c>
      <c r="E20" s="22">
        <f>IFERROR(ROUND(IF(B20&lt;2,"N/A",(IF(C20&lt;=25%,"N/A",AVERAGE(I3:I17)))),2),"N/A")</f>
        <v>4.1100000000000003</v>
      </c>
      <c r="F20" s="22">
        <f>ROUND(MEDIAN(H3:H17),2)</f>
        <v>4.18</v>
      </c>
      <c r="G20" s="23" t="str">
        <f>INDEX(G3:G17,MATCH(H20,H3:H17,0))</f>
        <v xml:space="preserve">F.S. ELETRO ELETRONICO LTDA </v>
      </c>
      <c r="H20" s="24">
        <f>MIN(H3:H17)</f>
        <v>3.07</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4.1100000000000003</v>
      </c>
    </row>
    <row r="23" spans="1:11">
      <c r="B23" s="25"/>
      <c r="C23" s="25"/>
      <c r="D23" s="61"/>
      <c r="E23" s="61"/>
      <c r="F23" s="33"/>
      <c r="G23" s="4" t="s">
        <v>19</v>
      </c>
      <c r="H23" s="24">
        <f>ROUND(H22,2)*D3</f>
        <v>2466</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3" sqref="G13"/>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41</v>
      </c>
      <c r="B2" s="2" t="s">
        <v>2</v>
      </c>
      <c r="C2" s="2" t="s">
        <v>3</v>
      </c>
      <c r="D2" s="2" t="s">
        <v>4</v>
      </c>
      <c r="E2" s="3" t="s">
        <v>5</v>
      </c>
      <c r="F2" s="3" t="s">
        <v>6</v>
      </c>
      <c r="G2" s="2" t="s">
        <v>7</v>
      </c>
      <c r="H2" s="4" t="s">
        <v>8</v>
      </c>
      <c r="I2" s="5" t="s">
        <v>9</v>
      </c>
    </row>
    <row r="3" spans="1:9" ht="12.75" customHeight="1">
      <c r="A3" s="55"/>
      <c r="B3" s="56" t="s">
        <v>131</v>
      </c>
      <c r="C3" s="57" t="s">
        <v>65</v>
      </c>
      <c r="D3" s="58">
        <v>1000</v>
      </c>
      <c r="E3" s="59">
        <f>IF(C20&lt;=25%,D20,MIN(E20:F20))</f>
        <v>3.42</v>
      </c>
      <c r="F3" s="59">
        <f>MIN(H3:H17)</f>
        <v>2.1</v>
      </c>
      <c r="G3" s="6" t="s">
        <v>175</v>
      </c>
      <c r="H3" s="7">
        <v>2.1</v>
      </c>
      <c r="I3" s="8">
        <f t="shared" ref="I3:I17" si="0">IF(H3="","",(IF($C$20&lt;25%,"N/A",IF(H3&lt;=($D$20+$A$20),H3,"Descartado"))))</f>
        <v>2.1</v>
      </c>
    </row>
    <row r="4" spans="1:9">
      <c r="A4" s="55"/>
      <c r="B4" s="56"/>
      <c r="C4" s="57"/>
      <c r="D4" s="58"/>
      <c r="E4" s="59"/>
      <c r="F4" s="59"/>
      <c r="G4" s="6" t="s">
        <v>176</v>
      </c>
      <c r="H4" s="7">
        <v>2.1800000000000002</v>
      </c>
      <c r="I4" s="8">
        <f t="shared" si="0"/>
        <v>2.1800000000000002</v>
      </c>
    </row>
    <row r="5" spans="1:9">
      <c r="A5" s="55"/>
      <c r="B5" s="56"/>
      <c r="C5" s="57"/>
      <c r="D5" s="58"/>
      <c r="E5" s="59"/>
      <c r="F5" s="59"/>
      <c r="G5" s="6" t="s">
        <v>177</v>
      </c>
      <c r="H5" s="7">
        <v>2.9</v>
      </c>
      <c r="I5" s="8">
        <f t="shared" si="0"/>
        <v>2.9</v>
      </c>
    </row>
    <row r="6" spans="1:9">
      <c r="A6" s="55"/>
      <c r="B6" s="56"/>
      <c r="C6" s="57"/>
      <c r="D6" s="58"/>
      <c r="E6" s="59"/>
      <c r="F6" s="59"/>
      <c r="G6" s="6" t="s">
        <v>178</v>
      </c>
      <c r="H6" s="7">
        <v>3.13</v>
      </c>
      <c r="I6" s="8">
        <f t="shared" si="0"/>
        <v>3.13</v>
      </c>
    </row>
    <row r="7" spans="1:9">
      <c r="A7" s="55"/>
      <c r="B7" s="56"/>
      <c r="C7" s="57"/>
      <c r="D7" s="58"/>
      <c r="E7" s="59"/>
      <c r="F7" s="59"/>
      <c r="G7" s="6" t="s">
        <v>179</v>
      </c>
      <c r="H7" s="7">
        <v>3.5</v>
      </c>
      <c r="I7" s="8">
        <f t="shared" si="0"/>
        <v>3.5</v>
      </c>
    </row>
    <row r="8" spans="1:9">
      <c r="A8" s="55"/>
      <c r="B8" s="56"/>
      <c r="C8" s="57"/>
      <c r="D8" s="58"/>
      <c r="E8" s="59"/>
      <c r="F8" s="59"/>
      <c r="G8" s="6" t="s">
        <v>180</v>
      </c>
      <c r="H8" s="7">
        <v>3.87</v>
      </c>
      <c r="I8" s="8">
        <f t="shared" si="0"/>
        <v>3.87</v>
      </c>
    </row>
    <row r="9" spans="1:9">
      <c r="A9" s="55"/>
      <c r="B9" s="56"/>
      <c r="C9" s="57"/>
      <c r="D9" s="58"/>
      <c r="E9" s="59"/>
      <c r="F9" s="59"/>
      <c r="G9" s="6" t="s">
        <v>161</v>
      </c>
      <c r="H9" s="7">
        <v>5.32</v>
      </c>
      <c r="I9" s="8">
        <f t="shared" si="0"/>
        <v>5.32</v>
      </c>
    </row>
    <row r="10" spans="1:9">
      <c r="A10" s="55"/>
      <c r="B10" s="56"/>
      <c r="C10" s="57"/>
      <c r="D10" s="58"/>
      <c r="E10" s="59"/>
      <c r="F10" s="59"/>
      <c r="G10" s="6" t="s">
        <v>181</v>
      </c>
      <c r="H10" s="7">
        <v>5.89</v>
      </c>
      <c r="I10" s="8" t="str">
        <f t="shared" si="0"/>
        <v>Descartado</v>
      </c>
    </row>
    <row r="11" spans="1:9">
      <c r="A11" s="55"/>
      <c r="B11" s="56"/>
      <c r="C11" s="57"/>
      <c r="D11" s="58"/>
      <c r="E11" s="59"/>
      <c r="F11" s="59"/>
      <c r="G11" s="6" t="s">
        <v>240</v>
      </c>
      <c r="H11" s="7">
        <v>4.32</v>
      </c>
      <c r="I11" s="8">
        <f t="shared" si="0"/>
        <v>4.32</v>
      </c>
    </row>
    <row r="12" spans="1:9">
      <c r="A12" s="55"/>
      <c r="B12" s="56"/>
      <c r="C12" s="57"/>
      <c r="D12" s="58"/>
      <c r="E12" s="59"/>
      <c r="F12" s="59"/>
      <c r="G12" s="6" t="s">
        <v>241</v>
      </c>
      <c r="H12" s="7">
        <v>6.39</v>
      </c>
      <c r="I12" s="8" t="str">
        <f t="shared" si="0"/>
        <v>Descartado</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1.5007109426313021</v>
      </c>
      <c r="B20" s="19">
        <f>COUNT(H3:H17)</f>
        <v>10</v>
      </c>
      <c r="C20" s="20">
        <f>IF(B20&lt;2,"N/A",(A20/D20))</f>
        <v>0.37896740975537935</v>
      </c>
      <c r="D20" s="21">
        <f>ROUND(AVERAGE(H3:H17),2)</f>
        <v>3.96</v>
      </c>
      <c r="E20" s="22">
        <f>IFERROR(ROUND(IF(B20&lt;2,"N/A",(IF(C20&lt;=25%,"N/A",AVERAGE(I3:I17)))),2),"N/A")</f>
        <v>3.42</v>
      </c>
      <c r="F20" s="22">
        <f>ROUND(MEDIAN(H3:H17),2)</f>
        <v>3.69</v>
      </c>
      <c r="G20" s="23" t="str">
        <f>INDEX(G3:G17,MATCH(H20,H3:H17,0))</f>
        <v xml:space="preserve">J. J. VITALLI </v>
      </c>
      <c r="H20" s="24">
        <f>MIN(H3:H17)</f>
        <v>2.1</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3.42</v>
      </c>
    </row>
    <row r="23" spans="1:11">
      <c r="B23" s="25"/>
      <c r="C23" s="25"/>
      <c r="D23" s="61"/>
      <c r="E23" s="61"/>
      <c r="F23" s="33"/>
      <c r="G23" s="4" t="s">
        <v>19</v>
      </c>
      <c r="H23" s="24">
        <f>ROUND(H22,2)*D3</f>
        <v>3420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42</v>
      </c>
      <c r="B2" s="2" t="s">
        <v>2</v>
      </c>
      <c r="C2" s="2" t="s">
        <v>3</v>
      </c>
      <c r="D2" s="2" t="s">
        <v>4</v>
      </c>
      <c r="E2" s="3" t="s">
        <v>5</v>
      </c>
      <c r="F2" s="3" t="s">
        <v>6</v>
      </c>
      <c r="G2" s="2" t="s">
        <v>7</v>
      </c>
      <c r="H2" s="4" t="s">
        <v>8</v>
      </c>
      <c r="I2" s="5" t="s">
        <v>9</v>
      </c>
    </row>
    <row r="3" spans="1:9" ht="12.75" customHeight="1">
      <c r="A3" s="55"/>
      <c r="B3" s="56" t="s">
        <v>132</v>
      </c>
      <c r="C3" s="57" t="s">
        <v>65</v>
      </c>
      <c r="D3" s="58">
        <v>100</v>
      </c>
      <c r="E3" s="59">
        <f>IF(C20&lt;=25%,D20,MIN(E20:F20))</f>
        <v>12.79</v>
      </c>
      <c r="F3" s="59">
        <f>MIN(H3:H17)</f>
        <v>10.9</v>
      </c>
      <c r="G3" s="6" t="s">
        <v>182</v>
      </c>
      <c r="H3" s="7">
        <v>10.9</v>
      </c>
      <c r="I3" s="8" t="str">
        <f t="shared" ref="I3:I17" si="0">IF(H3="","",(IF($C$20&lt;25%,"N/A",IF(H3&lt;=($D$20+$A$20),H3,"Descartado"))))</f>
        <v>N/A</v>
      </c>
    </row>
    <row r="4" spans="1:9">
      <c r="A4" s="55"/>
      <c r="B4" s="56"/>
      <c r="C4" s="57"/>
      <c r="D4" s="58"/>
      <c r="E4" s="59"/>
      <c r="F4" s="59"/>
      <c r="G4" s="6" t="s">
        <v>183</v>
      </c>
      <c r="H4" s="7">
        <v>12.49</v>
      </c>
      <c r="I4" s="8" t="str">
        <f t="shared" si="0"/>
        <v>N/A</v>
      </c>
    </row>
    <row r="5" spans="1:9">
      <c r="A5" s="55"/>
      <c r="B5" s="56"/>
      <c r="C5" s="57"/>
      <c r="D5" s="58"/>
      <c r="E5" s="59"/>
      <c r="F5" s="59"/>
      <c r="G5" s="6" t="s">
        <v>241</v>
      </c>
      <c r="H5" s="7">
        <v>15.99</v>
      </c>
      <c r="I5" s="8" t="str">
        <f t="shared" si="0"/>
        <v>N/A</v>
      </c>
    </row>
    <row r="6" spans="1:9">
      <c r="A6" s="55"/>
      <c r="B6" s="56"/>
      <c r="C6" s="57"/>
      <c r="D6" s="58"/>
      <c r="E6" s="59"/>
      <c r="F6" s="59"/>
      <c r="G6" s="6" t="s">
        <v>242</v>
      </c>
      <c r="H6" s="7">
        <v>11.79</v>
      </c>
      <c r="I6" s="8" t="str">
        <f t="shared" si="0"/>
        <v>N/A</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2.2287571274890681</v>
      </c>
      <c r="B20" s="19">
        <f>COUNT(H3:H17)</f>
        <v>4</v>
      </c>
      <c r="C20" s="20">
        <f>IF(B20&lt;2,"N/A",(A20/D20))</f>
        <v>0.17425778948311713</v>
      </c>
      <c r="D20" s="21">
        <f>ROUND(AVERAGE(H3:H17),2)</f>
        <v>12.79</v>
      </c>
      <c r="E20" s="22" t="str">
        <f>IFERROR(ROUND(IF(B20&lt;2,"N/A",(IF(C20&lt;=25%,"N/A",AVERAGE(I3:I17)))),2),"N/A")</f>
        <v>N/A</v>
      </c>
      <c r="F20" s="22">
        <f>ROUND(MEDIAN(H3:H17),2)</f>
        <v>12.14</v>
      </c>
      <c r="G20" s="23" t="str">
        <f>INDEX(G3:G17,MATCH(H20,H3:H17,0))</f>
        <v xml:space="preserve">REGINA CELIA CUNHA DE SOUSA 00641565755 </v>
      </c>
      <c r="H20" s="24">
        <f>MIN(H3:H17)</f>
        <v>10.9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12.79</v>
      </c>
    </row>
    <row r="23" spans="1:11">
      <c r="B23" s="25"/>
      <c r="C23" s="25"/>
      <c r="D23" s="61"/>
      <c r="E23" s="61"/>
      <c r="F23" s="33"/>
      <c r="G23" s="4" t="s">
        <v>19</v>
      </c>
      <c r="H23" s="24">
        <f>ROUND(H22,2)*D3</f>
        <v>1279</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7" sqref="H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43</v>
      </c>
      <c r="B2" s="2" t="s">
        <v>2</v>
      </c>
      <c r="C2" s="2" t="s">
        <v>3</v>
      </c>
      <c r="D2" s="2" t="s">
        <v>4</v>
      </c>
      <c r="E2" s="3" t="s">
        <v>5</v>
      </c>
      <c r="F2" s="3" t="s">
        <v>6</v>
      </c>
      <c r="G2" s="2" t="s">
        <v>7</v>
      </c>
      <c r="H2" s="4" t="s">
        <v>8</v>
      </c>
      <c r="I2" s="5" t="s">
        <v>9</v>
      </c>
    </row>
    <row r="3" spans="1:9" ht="12.75" customHeight="1">
      <c r="A3" s="55"/>
      <c r="B3" s="56" t="s">
        <v>133</v>
      </c>
      <c r="C3" s="57" t="s">
        <v>10</v>
      </c>
      <c r="D3" s="58">
        <v>150</v>
      </c>
      <c r="E3" s="59">
        <f>IF(C20&lt;=25%,D20,MIN(E20:F20))</f>
        <v>43.26</v>
      </c>
      <c r="F3" s="59">
        <f>MIN(H3:H17)</f>
        <v>39.9</v>
      </c>
      <c r="G3" s="6" t="s">
        <v>184</v>
      </c>
      <c r="H3" s="7">
        <v>43.28</v>
      </c>
      <c r="I3" s="8">
        <f t="shared" ref="I3:I17" si="0">IF(H3="","",(IF($C$20&lt;25%,"N/A",IF(H3&lt;=($D$20+$A$20),H3,"Descartado"))))</f>
        <v>43.28</v>
      </c>
    </row>
    <row r="4" spans="1:9">
      <c r="A4" s="55"/>
      <c r="B4" s="56"/>
      <c r="C4" s="57"/>
      <c r="D4" s="58"/>
      <c r="E4" s="59"/>
      <c r="F4" s="59"/>
      <c r="G4" s="6" t="s">
        <v>185</v>
      </c>
      <c r="H4" s="7">
        <v>108.36</v>
      </c>
      <c r="I4" s="8" t="str">
        <f t="shared" si="0"/>
        <v>Descartado</v>
      </c>
    </row>
    <row r="5" spans="1:9">
      <c r="A5" s="55"/>
      <c r="B5" s="56"/>
      <c r="C5" s="57"/>
      <c r="D5" s="58"/>
      <c r="E5" s="59"/>
      <c r="F5" s="59"/>
      <c r="G5" s="6" t="s">
        <v>243</v>
      </c>
      <c r="H5" s="7">
        <v>39.9</v>
      </c>
      <c r="I5" s="8">
        <f t="shared" si="0"/>
        <v>39.9</v>
      </c>
    </row>
    <row r="6" spans="1:9">
      <c r="A6" s="55"/>
      <c r="B6" s="56"/>
      <c r="C6" s="57"/>
      <c r="D6" s="58"/>
      <c r="E6" s="59"/>
      <c r="F6" s="59"/>
      <c r="G6" s="6" t="s">
        <v>244</v>
      </c>
      <c r="H6" s="7">
        <v>46.6</v>
      </c>
      <c r="I6" s="8">
        <f t="shared" si="0"/>
        <v>46.6</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32.664726643072768</v>
      </c>
      <c r="B20" s="19">
        <f>COUNT(H3:H17)</f>
        <v>4</v>
      </c>
      <c r="C20" s="20">
        <f>IF(B20&lt;2,"N/A",(A20/D20))</f>
        <v>0.54861818345772206</v>
      </c>
      <c r="D20" s="21">
        <f>ROUND(AVERAGE(H3:H17),2)</f>
        <v>59.54</v>
      </c>
      <c r="E20" s="22">
        <f>IFERROR(ROUND(IF(B20&lt;2,"N/A",(IF(C20&lt;=25%,"N/A",AVERAGE(I3:I17)))),2),"N/A")</f>
        <v>43.26</v>
      </c>
      <c r="F20" s="22">
        <f>ROUND(MEDIAN(H3:H17),2)</f>
        <v>44.94</v>
      </c>
      <c r="G20" s="23" t="str">
        <f>INDEX(G3:G17,MATCH(H20,H3:H17,0))</f>
        <v>ELETROINFO CIA</v>
      </c>
      <c r="H20" s="24">
        <f>MIN(H3:H17)</f>
        <v>39.9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43.26</v>
      </c>
    </row>
    <row r="23" spans="1:11">
      <c r="B23" s="25"/>
      <c r="C23" s="25"/>
      <c r="D23" s="61"/>
      <c r="E23" s="61"/>
      <c r="F23" s="33"/>
      <c r="G23" s="4" t="s">
        <v>19</v>
      </c>
      <c r="H23" s="24">
        <f>ROUND(H22,2)*D3</f>
        <v>6489</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44</v>
      </c>
      <c r="B2" s="2" t="s">
        <v>2</v>
      </c>
      <c r="C2" s="2" t="s">
        <v>3</v>
      </c>
      <c r="D2" s="2" t="s">
        <v>4</v>
      </c>
      <c r="E2" s="3" t="s">
        <v>5</v>
      </c>
      <c r="F2" s="3" t="s">
        <v>6</v>
      </c>
      <c r="G2" s="2" t="s">
        <v>7</v>
      </c>
      <c r="H2" s="4" t="s">
        <v>8</v>
      </c>
      <c r="I2" s="5" t="s">
        <v>9</v>
      </c>
    </row>
    <row r="3" spans="1:9" ht="12.75" customHeight="1">
      <c r="A3" s="55"/>
      <c r="B3" s="56" t="s">
        <v>252</v>
      </c>
      <c r="C3" s="57" t="s">
        <v>253</v>
      </c>
      <c r="D3" s="58">
        <v>10</v>
      </c>
      <c r="E3" s="59">
        <f>IF(C20&lt;=25%,D20,MIN(E20:F20))</f>
        <v>93.37</v>
      </c>
      <c r="F3" s="59">
        <f>MIN(H3:H17)</f>
        <v>64.900000000000006</v>
      </c>
      <c r="G3" s="6" t="s">
        <v>254</v>
      </c>
      <c r="H3" s="7">
        <v>98.81</v>
      </c>
      <c r="I3" s="8">
        <f t="shared" ref="I3:I17" si="0">IF(H3="","",(IF($C$20&lt;25%,"N/A",IF(H3&lt;=($D$20+$A$20),H3,"Descartado"))))</f>
        <v>98.81</v>
      </c>
    </row>
    <row r="4" spans="1:9">
      <c r="A4" s="55"/>
      <c r="B4" s="56"/>
      <c r="C4" s="57"/>
      <c r="D4" s="58"/>
      <c r="E4" s="59"/>
      <c r="F4" s="59"/>
      <c r="G4" s="6" t="s">
        <v>56</v>
      </c>
      <c r="H4" s="7">
        <v>64.900000000000006</v>
      </c>
      <c r="I4" s="8">
        <f t="shared" si="0"/>
        <v>64.900000000000006</v>
      </c>
    </row>
    <row r="5" spans="1:9">
      <c r="A5" s="55"/>
      <c r="B5" s="56"/>
      <c r="C5" s="57"/>
      <c r="D5" s="58"/>
      <c r="E5" s="59"/>
      <c r="F5" s="59"/>
      <c r="G5" s="6" t="s">
        <v>235</v>
      </c>
      <c r="H5" s="7">
        <v>101</v>
      </c>
      <c r="I5" s="8">
        <f t="shared" si="0"/>
        <v>101</v>
      </c>
    </row>
    <row r="6" spans="1:9">
      <c r="A6" s="55"/>
      <c r="B6" s="56"/>
      <c r="C6" s="57"/>
      <c r="D6" s="58"/>
      <c r="E6" s="59"/>
      <c r="F6" s="59"/>
      <c r="G6" s="6" t="s">
        <v>28</v>
      </c>
      <c r="H6" s="7">
        <v>177.29</v>
      </c>
      <c r="I6" s="8" t="str">
        <f t="shared" si="0"/>
        <v>Descartado</v>
      </c>
    </row>
    <row r="7" spans="1:9">
      <c r="A7" s="55"/>
      <c r="B7" s="56"/>
      <c r="C7" s="57"/>
      <c r="D7" s="58"/>
      <c r="E7" s="59"/>
      <c r="F7" s="59"/>
      <c r="G7" s="6" t="s">
        <v>255</v>
      </c>
      <c r="H7" s="7">
        <v>108.78</v>
      </c>
      <c r="I7" s="8">
        <f t="shared" si="0"/>
        <v>108.78</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41.138597812759755</v>
      </c>
      <c r="B20" s="19">
        <f>COUNT(H3:H17)</f>
        <v>5</v>
      </c>
      <c r="C20" s="20">
        <f>IF(B20&lt;2,"N/A",(A20/D20))</f>
        <v>0.37344406148111614</v>
      </c>
      <c r="D20" s="21">
        <f>ROUND(AVERAGE(H3:H17),2)</f>
        <v>110.16</v>
      </c>
      <c r="E20" s="22">
        <f>IFERROR(ROUND(IF(B20&lt;2,"N/A",(IF(C20&lt;=25%,"N/A",AVERAGE(I3:I17)))),2),"N/A")</f>
        <v>93.37</v>
      </c>
      <c r="F20" s="22">
        <f>ROUND(MEDIAN(H3:H17),2)</f>
        <v>101</v>
      </c>
      <c r="G20" s="23" t="str">
        <f>INDEX(G3:G17,MATCH(H20,H3:H17,0))</f>
        <v>KABUM</v>
      </c>
      <c r="H20" s="24">
        <f>MIN(H3:H17)</f>
        <v>64.900000000000006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93.37</v>
      </c>
    </row>
    <row r="23" spans="1:11">
      <c r="B23" s="25"/>
      <c r="C23" s="25"/>
      <c r="D23" s="61"/>
      <c r="E23" s="61"/>
      <c r="F23" s="33"/>
      <c r="G23" s="4" t="s">
        <v>19</v>
      </c>
      <c r="H23" s="24">
        <f>ROUND(H22,2)*D3</f>
        <v>933.7</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45</v>
      </c>
      <c r="B2" s="2" t="s">
        <v>2</v>
      </c>
      <c r="C2" s="2" t="s">
        <v>3</v>
      </c>
      <c r="D2" s="2" t="s">
        <v>4</v>
      </c>
      <c r="E2" s="3" t="s">
        <v>5</v>
      </c>
      <c r="F2" s="3" t="s">
        <v>6</v>
      </c>
      <c r="G2" s="2" t="s">
        <v>7</v>
      </c>
      <c r="H2" s="4" t="s">
        <v>8</v>
      </c>
      <c r="I2" s="5" t="s">
        <v>9</v>
      </c>
    </row>
    <row r="3" spans="1:9" ht="12.75" customHeight="1">
      <c r="A3" s="55"/>
      <c r="B3" s="56" t="s">
        <v>134</v>
      </c>
      <c r="C3" s="57" t="s">
        <v>10</v>
      </c>
      <c r="D3" s="58">
        <v>3500</v>
      </c>
      <c r="E3" s="59">
        <f>IF(C20&lt;=25%,D20,MIN(E20:F20))</f>
        <v>22.89</v>
      </c>
      <c r="F3" s="59">
        <f>MIN(H3:H17)</f>
        <v>19</v>
      </c>
      <c r="G3" s="6" t="s">
        <v>186</v>
      </c>
      <c r="H3" s="7">
        <v>19</v>
      </c>
      <c r="I3" s="8">
        <f t="shared" ref="I3:I17" si="0">IF(H3="","",(IF($C$20&lt;25%,"N/A",IF(H3&lt;=($D$20+$A$20),H3,"Descartado"))))</f>
        <v>19</v>
      </c>
    </row>
    <row r="4" spans="1:9">
      <c r="A4" s="55"/>
      <c r="B4" s="56"/>
      <c r="C4" s="57"/>
      <c r="D4" s="58"/>
      <c r="E4" s="59"/>
      <c r="F4" s="59"/>
      <c r="G4" s="6" t="s">
        <v>187</v>
      </c>
      <c r="H4" s="7">
        <v>22.49</v>
      </c>
      <c r="I4" s="8">
        <f t="shared" si="0"/>
        <v>22.49</v>
      </c>
    </row>
    <row r="5" spans="1:9">
      <c r="A5" s="55"/>
      <c r="B5" s="56"/>
      <c r="C5" s="57"/>
      <c r="D5" s="58"/>
      <c r="E5" s="59"/>
      <c r="F5" s="59"/>
      <c r="G5" s="6" t="s">
        <v>158</v>
      </c>
      <c r="H5" s="7">
        <v>25</v>
      </c>
      <c r="I5" s="8">
        <f t="shared" si="0"/>
        <v>25</v>
      </c>
    </row>
    <row r="6" spans="1:9">
      <c r="A6" s="55"/>
      <c r="B6" s="56"/>
      <c r="C6" s="57"/>
      <c r="D6" s="58"/>
      <c r="E6" s="59"/>
      <c r="F6" s="59"/>
      <c r="G6" s="6" t="s">
        <v>188</v>
      </c>
      <c r="H6" s="7">
        <v>25.95</v>
      </c>
      <c r="I6" s="8">
        <f t="shared" si="0"/>
        <v>25.95</v>
      </c>
    </row>
    <row r="7" spans="1:9">
      <c r="A7" s="55"/>
      <c r="B7" s="56"/>
      <c r="C7" s="57"/>
      <c r="D7" s="58"/>
      <c r="E7" s="59"/>
      <c r="F7" s="59"/>
      <c r="G7" s="6" t="s">
        <v>245</v>
      </c>
      <c r="H7" s="7">
        <v>39.99</v>
      </c>
      <c r="I7" s="8" t="str">
        <f t="shared" si="0"/>
        <v>Descartado</v>
      </c>
    </row>
    <row r="8" spans="1:9">
      <c r="A8" s="55"/>
      <c r="B8" s="56"/>
      <c r="C8" s="57"/>
      <c r="D8" s="58"/>
      <c r="E8" s="59"/>
      <c r="F8" s="59"/>
      <c r="G8" s="6" t="s">
        <v>56</v>
      </c>
      <c r="H8" s="7">
        <v>21.99</v>
      </c>
      <c r="I8" s="8">
        <f t="shared" si="0"/>
        <v>21.99</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7.3987395322897003</v>
      </c>
      <c r="B20" s="19">
        <f>COUNT(H3:H17)</f>
        <v>6</v>
      </c>
      <c r="C20" s="20">
        <f>IF(B20&lt;2,"N/A",(A20/D20))</f>
        <v>0.28744131827077313</v>
      </c>
      <c r="D20" s="21">
        <f>ROUND(AVERAGE(H3:H17),2)</f>
        <v>25.74</v>
      </c>
      <c r="E20" s="22">
        <f>IFERROR(ROUND(IF(B20&lt;2,"N/A",(IF(C20&lt;=25%,"N/A",AVERAGE(I3:I17)))),2),"N/A")</f>
        <v>22.89</v>
      </c>
      <c r="F20" s="22">
        <f>ROUND(MEDIAN(H3:H17),2)</f>
        <v>23.75</v>
      </c>
      <c r="G20" s="23" t="str">
        <f>INDEX(G3:G17,MATCH(H20,H3:H17,0))</f>
        <v xml:space="preserve">BANCA INFO LTDA </v>
      </c>
      <c r="H20" s="24">
        <f>MIN(H3:H17)</f>
        <v>19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22.89</v>
      </c>
    </row>
    <row r="23" spans="1:11">
      <c r="B23" s="25"/>
      <c r="C23" s="25"/>
      <c r="D23" s="61"/>
      <c r="E23" s="61"/>
      <c r="F23" s="33"/>
      <c r="G23" s="4" t="s">
        <v>19</v>
      </c>
      <c r="H23" s="24">
        <f>ROUND(H22,2)*D3</f>
        <v>80115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27</v>
      </c>
      <c r="B2" s="2" t="s">
        <v>2</v>
      </c>
      <c r="C2" s="2" t="s">
        <v>3</v>
      </c>
      <c r="D2" s="2" t="s">
        <v>4</v>
      </c>
      <c r="E2" s="3" t="s">
        <v>5</v>
      </c>
      <c r="F2" s="3" t="s">
        <v>6</v>
      </c>
      <c r="G2" s="2" t="s">
        <v>7</v>
      </c>
      <c r="H2" s="4" t="s">
        <v>8</v>
      </c>
      <c r="I2" s="5" t="s">
        <v>9</v>
      </c>
    </row>
    <row r="3" spans="1:9" ht="12.75" customHeight="1">
      <c r="A3" s="55"/>
      <c r="B3" s="56" t="s">
        <v>118</v>
      </c>
      <c r="C3" s="57" t="s">
        <v>10</v>
      </c>
      <c r="D3" s="58">
        <v>200</v>
      </c>
      <c r="E3" s="59">
        <f>IF(C20&lt;=25%,D20,MIN(E20:F20))</f>
        <v>37.85</v>
      </c>
      <c r="F3" s="59">
        <f>MIN(H3:H17)</f>
        <v>27.46</v>
      </c>
      <c r="G3" s="6" t="s">
        <v>219</v>
      </c>
      <c r="H3" s="7">
        <v>46.74051</v>
      </c>
      <c r="I3" s="8">
        <f t="shared" ref="I3:I17" si="0">IF(H3="","",(IF($C$20&lt;25%,"N/A",IF(H3&lt;=($D$20+$A$20),H3,"Descartado"))))</f>
        <v>46.74051</v>
      </c>
    </row>
    <row r="4" spans="1:9">
      <c r="A4" s="55"/>
      <c r="B4" s="56"/>
      <c r="C4" s="57"/>
      <c r="D4" s="58"/>
      <c r="E4" s="59"/>
      <c r="F4" s="59"/>
      <c r="G4" s="6" t="s">
        <v>220</v>
      </c>
      <c r="H4" s="7">
        <v>122.794236</v>
      </c>
      <c r="I4" s="8" t="str">
        <f t="shared" si="0"/>
        <v>Descartado</v>
      </c>
    </row>
    <row r="5" spans="1:9">
      <c r="A5" s="55"/>
      <c r="B5" s="56"/>
      <c r="C5" s="57"/>
      <c r="D5" s="58"/>
      <c r="E5" s="59"/>
      <c r="F5" s="59"/>
      <c r="G5" s="6" t="s">
        <v>230</v>
      </c>
      <c r="H5" s="7">
        <v>39.340000000000003</v>
      </c>
      <c r="I5" s="8">
        <f t="shared" si="0"/>
        <v>39.340000000000003</v>
      </c>
    </row>
    <row r="6" spans="1:9">
      <c r="A6" s="55"/>
      <c r="B6" s="56"/>
      <c r="C6" s="57"/>
      <c r="D6" s="58"/>
      <c r="E6" s="59"/>
      <c r="F6" s="59"/>
      <c r="G6" s="6" t="s">
        <v>231</v>
      </c>
      <c r="H6" s="7">
        <v>27.46</v>
      </c>
      <c r="I6" s="8">
        <f t="shared" si="0"/>
        <v>27.46</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43.209793751581621</v>
      </c>
      <c r="B20" s="19">
        <f>COUNT(H3:H17)</f>
        <v>4</v>
      </c>
      <c r="C20" s="20">
        <f>IF(B20&lt;2,"N/A",(A20/D20))</f>
        <v>0.73137768706130035</v>
      </c>
      <c r="D20" s="21">
        <f>ROUND(AVERAGE(H3:H17),2)</f>
        <v>59.08</v>
      </c>
      <c r="E20" s="22">
        <f>IFERROR(ROUND(IF(B20&lt;2,"N/A",(IF(C20&lt;=25%,"N/A",AVERAGE(I3:I17)))),2),"N/A")</f>
        <v>37.85</v>
      </c>
      <c r="F20" s="22">
        <f>ROUND(MEDIAN(H3:H17),2)</f>
        <v>43.04</v>
      </c>
      <c r="G20" s="23" t="str">
        <f>INDEX(G3:G17,MATCH(H20,H3:H17,0))</f>
        <v>MUNDOWARE</v>
      </c>
      <c r="H20" s="24">
        <f>MIN(H3:H17)</f>
        <v>27.46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37.85</v>
      </c>
    </row>
    <row r="23" spans="1:11">
      <c r="B23" s="25"/>
      <c r="C23" s="25"/>
      <c r="D23" s="61"/>
      <c r="E23" s="61"/>
      <c r="F23" s="33"/>
      <c r="G23" s="4" t="s">
        <v>19</v>
      </c>
      <c r="H23" s="24">
        <f>ROUND(H22,2)*D3</f>
        <v>7570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46</v>
      </c>
      <c r="B2" s="2" t="s">
        <v>2</v>
      </c>
      <c r="C2" s="2" t="s">
        <v>3</v>
      </c>
      <c r="D2" s="2" t="s">
        <v>4</v>
      </c>
      <c r="E2" s="3" t="s">
        <v>5</v>
      </c>
      <c r="F2" s="3" t="s">
        <v>6</v>
      </c>
      <c r="G2" s="2" t="s">
        <v>7</v>
      </c>
      <c r="H2" s="4" t="s">
        <v>8</v>
      </c>
      <c r="I2" s="5" t="s">
        <v>9</v>
      </c>
    </row>
    <row r="3" spans="1:9" ht="12.75" customHeight="1">
      <c r="A3" s="55"/>
      <c r="B3" s="56" t="s">
        <v>135</v>
      </c>
      <c r="C3" s="57" t="s">
        <v>10</v>
      </c>
      <c r="D3" s="58">
        <v>1500</v>
      </c>
      <c r="E3" s="59">
        <f>IF(C20&lt;=25%,D20,MIN(E20:F20))</f>
        <v>8.5</v>
      </c>
      <c r="F3" s="59">
        <f>MIN(H3:H17)</f>
        <v>3.78</v>
      </c>
      <c r="G3" s="6" t="s">
        <v>184</v>
      </c>
      <c r="H3" s="7">
        <v>8</v>
      </c>
      <c r="I3" s="8">
        <f t="shared" ref="I3:I17" si="0">IF(H3="","",(IF($C$20&lt;25%,"N/A",IF(H3&lt;=($D$20+$A$20),H3,"Descartado"))))</f>
        <v>8</v>
      </c>
    </row>
    <row r="4" spans="1:9">
      <c r="A4" s="55"/>
      <c r="B4" s="56"/>
      <c r="C4" s="57"/>
      <c r="D4" s="58"/>
      <c r="E4" s="59"/>
      <c r="F4" s="59"/>
      <c r="G4" s="6" t="s">
        <v>189</v>
      </c>
      <c r="H4" s="7">
        <v>12.33</v>
      </c>
      <c r="I4" s="8">
        <f t="shared" si="0"/>
        <v>12.33</v>
      </c>
    </row>
    <row r="5" spans="1:9">
      <c r="A5" s="55"/>
      <c r="B5" s="56"/>
      <c r="C5" s="57"/>
      <c r="D5" s="58"/>
      <c r="E5" s="59"/>
      <c r="F5" s="59"/>
      <c r="G5" s="6" t="s">
        <v>190</v>
      </c>
      <c r="H5" s="7">
        <v>59</v>
      </c>
      <c r="I5" s="8" t="str">
        <f t="shared" si="0"/>
        <v>Descartado</v>
      </c>
    </row>
    <row r="6" spans="1:9">
      <c r="A6" s="55"/>
      <c r="B6" s="56"/>
      <c r="C6" s="57"/>
      <c r="D6" s="58"/>
      <c r="E6" s="59"/>
      <c r="F6" s="59"/>
      <c r="G6" s="6" t="s">
        <v>246</v>
      </c>
      <c r="H6" s="7">
        <v>9.9</v>
      </c>
      <c r="I6" s="8">
        <f t="shared" si="0"/>
        <v>9.9</v>
      </c>
    </row>
    <row r="7" spans="1:9">
      <c r="A7" s="55"/>
      <c r="B7" s="56"/>
      <c r="C7" s="57"/>
      <c r="D7" s="58"/>
      <c r="E7" s="59"/>
      <c r="F7" s="59"/>
      <c r="G7" s="6" t="s">
        <v>247</v>
      </c>
      <c r="H7" s="7">
        <v>3.78</v>
      </c>
      <c r="I7" s="8">
        <f t="shared" si="0"/>
        <v>3.78</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22.798877603952345</v>
      </c>
      <c r="B20" s="19">
        <f>COUNT(H3:H17)</f>
        <v>5</v>
      </c>
      <c r="C20" s="20">
        <f>IF(B20&lt;2,"N/A",(A20/D20))</f>
        <v>1.2257461077393732</v>
      </c>
      <c r="D20" s="21">
        <f>ROUND(AVERAGE(H3:H17),2)</f>
        <v>18.600000000000001</v>
      </c>
      <c r="E20" s="22">
        <f>IFERROR(ROUND(IF(B20&lt;2,"N/A",(IF(C20&lt;=25%,"N/A",AVERAGE(I3:I17)))),2),"N/A")</f>
        <v>8.5</v>
      </c>
      <c r="F20" s="22">
        <f>ROUND(MEDIAN(H3:H17),2)</f>
        <v>9.9</v>
      </c>
      <c r="G20" s="23" t="str">
        <f>INDEX(G3:G17,MATCH(H20,H3:H17,0))</f>
        <v>MIRÃO</v>
      </c>
      <c r="H20" s="24">
        <f>MIN(H3:H17)</f>
        <v>3.78</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8.5</v>
      </c>
    </row>
    <row r="23" spans="1:11">
      <c r="B23" s="25"/>
      <c r="C23" s="25"/>
      <c r="D23" s="61"/>
      <c r="E23" s="61"/>
      <c r="F23" s="33"/>
      <c r="G23" s="4" t="s">
        <v>19</v>
      </c>
      <c r="H23" s="24">
        <f>ROUND(H22,2)*D3</f>
        <v>12750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47</v>
      </c>
      <c r="B2" s="2" t="s">
        <v>2</v>
      </c>
      <c r="C2" s="2" t="s">
        <v>3</v>
      </c>
      <c r="D2" s="2" t="s">
        <v>4</v>
      </c>
      <c r="E2" s="3" t="s">
        <v>5</v>
      </c>
      <c r="F2" s="3" t="s">
        <v>6</v>
      </c>
      <c r="G2" s="2" t="s">
        <v>7</v>
      </c>
      <c r="H2" s="4" t="s">
        <v>8</v>
      </c>
      <c r="I2" s="5" t="s">
        <v>9</v>
      </c>
    </row>
    <row r="3" spans="1:9" ht="12.75" customHeight="1">
      <c r="A3" s="55"/>
      <c r="B3" s="56" t="s">
        <v>136</v>
      </c>
      <c r="C3" s="57" t="s">
        <v>10</v>
      </c>
      <c r="D3" s="58">
        <v>500</v>
      </c>
      <c r="E3" s="59">
        <f>IF(C20&lt;=25%,D20,MIN(E20:F20))</f>
        <v>30.51</v>
      </c>
      <c r="F3" s="59">
        <f>MIN(H3:H17)</f>
        <v>15.28</v>
      </c>
      <c r="G3" s="6" t="s">
        <v>191</v>
      </c>
      <c r="H3" s="7">
        <v>15.28</v>
      </c>
      <c r="I3" s="8">
        <f t="shared" ref="I3:I17" si="0">IF(H3="","",(IF($C$20&lt;25%,"N/A",IF(H3&lt;=($D$20+$A$20),H3,"Descartado"))))</f>
        <v>15.28</v>
      </c>
    </row>
    <row r="4" spans="1:9">
      <c r="A4" s="55"/>
      <c r="B4" s="56"/>
      <c r="C4" s="57"/>
      <c r="D4" s="58"/>
      <c r="E4" s="59"/>
      <c r="F4" s="59"/>
      <c r="G4" s="6" t="s">
        <v>192</v>
      </c>
      <c r="H4" s="7">
        <v>22.59</v>
      </c>
      <c r="I4" s="8">
        <f t="shared" si="0"/>
        <v>22.59</v>
      </c>
    </row>
    <row r="5" spans="1:9">
      <c r="A5" s="55"/>
      <c r="B5" s="56"/>
      <c r="C5" s="57"/>
      <c r="D5" s="58"/>
      <c r="E5" s="59"/>
      <c r="F5" s="59"/>
      <c r="G5" s="6" t="s">
        <v>184</v>
      </c>
      <c r="H5" s="7">
        <v>37.89</v>
      </c>
      <c r="I5" s="8">
        <f t="shared" si="0"/>
        <v>37.89</v>
      </c>
    </row>
    <row r="6" spans="1:9">
      <c r="A6" s="55"/>
      <c r="B6" s="56"/>
      <c r="C6" s="57"/>
      <c r="D6" s="58"/>
      <c r="E6" s="59"/>
      <c r="F6" s="59"/>
      <c r="G6" s="6" t="s">
        <v>193</v>
      </c>
      <c r="H6" s="7">
        <v>53.57</v>
      </c>
      <c r="I6" s="8" t="str">
        <f t="shared" si="0"/>
        <v>Descartado</v>
      </c>
    </row>
    <row r="7" spans="1:9">
      <c r="A7" s="55"/>
      <c r="B7" s="56"/>
      <c r="C7" s="57"/>
      <c r="D7" s="58"/>
      <c r="E7" s="59"/>
      <c r="F7" s="59"/>
      <c r="G7" s="6" t="s">
        <v>235</v>
      </c>
      <c r="H7" s="7">
        <v>42.9</v>
      </c>
      <c r="I7" s="8">
        <f t="shared" si="0"/>
        <v>42.9</v>
      </c>
    </row>
    <row r="8" spans="1:9">
      <c r="A8" s="55"/>
      <c r="B8" s="56"/>
      <c r="C8" s="57"/>
      <c r="D8" s="58"/>
      <c r="E8" s="59"/>
      <c r="F8" s="59"/>
      <c r="G8" s="6" t="s">
        <v>248</v>
      </c>
      <c r="H8" s="7">
        <v>33.9</v>
      </c>
      <c r="I8" s="8">
        <f t="shared" si="0"/>
        <v>33.9</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13.836237566621929</v>
      </c>
      <c r="B20" s="19">
        <f>COUNT(H3:H17)</f>
        <v>6</v>
      </c>
      <c r="C20" s="20">
        <f>IF(B20&lt;2,"N/A",(A20/D20))</f>
        <v>0.40268444606000958</v>
      </c>
      <c r="D20" s="21">
        <f>ROUND(AVERAGE(H3:H17),2)</f>
        <v>34.36</v>
      </c>
      <c r="E20" s="22">
        <f>IFERROR(ROUND(IF(B20&lt;2,"N/A",(IF(C20&lt;=25%,"N/A",AVERAGE(I3:I17)))),2),"N/A")</f>
        <v>30.51</v>
      </c>
      <c r="F20" s="22">
        <f>ROUND(MEDIAN(H3:H17),2)</f>
        <v>35.9</v>
      </c>
      <c r="G20" s="23" t="str">
        <f>INDEX(G3:G17,MATCH(H20,H3:H17,0))</f>
        <v xml:space="preserve">NAINFRA BRASIL SERVICOS E TECNOLOGIAS LTDA </v>
      </c>
      <c r="H20" s="24">
        <f>MIN(H3:H17)</f>
        <v>15.28</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30.51</v>
      </c>
    </row>
    <row r="23" spans="1:11">
      <c r="B23" s="25"/>
      <c r="C23" s="25"/>
      <c r="D23" s="61"/>
      <c r="E23" s="61"/>
      <c r="F23" s="33"/>
      <c r="G23" s="4" t="s">
        <v>19</v>
      </c>
      <c r="H23" s="24">
        <f>ROUND(H22,2)*D3</f>
        <v>15255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48</v>
      </c>
      <c r="B2" s="2" t="s">
        <v>2</v>
      </c>
      <c r="C2" s="2" t="s">
        <v>3</v>
      </c>
      <c r="D2" s="2" t="s">
        <v>4</v>
      </c>
      <c r="E2" s="3" t="s">
        <v>5</v>
      </c>
      <c r="F2" s="3" t="s">
        <v>6</v>
      </c>
      <c r="G2" s="2" t="s">
        <v>7</v>
      </c>
      <c r="H2" s="4" t="s">
        <v>8</v>
      </c>
      <c r="I2" s="5" t="s">
        <v>9</v>
      </c>
    </row>
    <row r="3" spans="1:9" ht="12.75" customHeight="1">
      <c r="A3" s="55"/>
      <c r="B3" s="56" t="s">
        <v>137</v>
      </c>
      <c r="C3" s="57" t="s">
        <v>10</v>
      </c>
      <c r="D3" s="58">
        <v>50</v>
      </c>
      <c r="E3" s="59">
        <f>IF(C20&lt;=25%,D20,MIN(E20:F20))</f>
        <v>501.22</v>
      </c>
      <c r="F3" s="59">
        <f>MIN(H3:H17)</f>
        <v>400</v>
      </c>
      <c r="G3" s="6" t="s">
        <v>144</v>
      </c>
      <c r="H3" s="7">
        <v>400</v>
      </c>
      <c r="I3" s="8">
        <f t="shared" ref="I3:I17" si="0">IF(H3="","",(IF($C$20&lt;25%,"N/A",IF(H3&lt;=($D$20+$A$20),H3,"Descartado"))))</f>
        <v>400</v>
      </c>
    </row>
    <row r="4" spans="1:9">
      <c r="A4" s="55"/>
      <c r="B4" s="56"/>
      <c r="C4" s="57"/>
      <c r="D4" s="58"/>
      <c r="E4" s="59"/>
      <c r="F4" s="59"/>
      <c r="G4" s="6" t="s">
        <v>194</v>
      </c>
      <c r="H4" s="7">
        <v>428.1</v>
      </c>
      <c r="I4" s="8">
        <f t="shared" si="0"/>
        <v>428.1</v>
      </c>
    </row>
    <row r="5" spans="1:9">
      <c r="A5" s="55"/>
      <c r="B5" s="56"/>
      <c r="C5" s="57"/>
      <c r="D5" s="58"/>
      <c r="E5" s="59"/>
      <c r="F5" s="59"/>
      <c r="G5" s="6" t="s">
        <v>195</v>
      </c>
      <c r="H5" s="7">
        <v>10778</v>
      </c>
      <c r="I5" s="8" t="str">
        <f t="shared" si="0"/>
        <v>Descartado</v>
      </c>
    </row>
    <row r="6" spans="1:9">
      <c r="A6" s="55"/>
      <c r="B6" s="56"/>
      <c r="C6" s="57"/>
      <c r="D6" s="58"/>
      <c r="E6" s="59"/>
      <c r="F6" s="59"/>
      <c r="G6" s="6" t="s">
        <v>94</v>
      </c>
      <c r="H6" s="7">
        <v>555.89</v>
      </c>
      <c r="I6" s="8">
        <f t="shared" si="0"/>
        <v>555.89</v>
      </c>
    </row>
    <row r="7" spans="1:9">
      <c r="A7" s="55"/>
      <c r="B7" s="56"/>
      <c r="C7" s="57"/>
      <c r="D7" s="58"/>
      <c r="E7" s="59"/>
      <c r="F7" s="59"/>
      <c r="G7" s="6" t="s">
        <v>249</v>
      </c>
      <c r="H7" s="7">
        <v>620.9</v>
      </c>
      <c r="I7" s="8">
        <f t="shared" si="0"/>
        <v>620.9</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4596.8094577021575</v>
      </c>
      <c r="B20" s="19">
        <f>COUNT(H3:H17)</f>
        <v>5</v>
      </c>
      <c r="C20" s="20">
        <f>IF(B20&lt;2,"N/A",(A20/D20))</f>
        <v>1.7980307511214817</v>
      </c>
      <c r="D20" s="21">
        <f>ROUND(AVERAGE(H3:H17),2)</f>
        <v>2556.58</v>
      </c>
      <c r="E20" s="22">
        <f>IFERROR(ROUND(IF(B20&lt;2,"N/A",(IF(C20&lt;=25%,"N/A",AVERAGE(I3:I17)))),2),"N/A")</f>
        <v>501.22</v>
      </c>
      <c r="F20" s="22">
        <f>ROUND(MEDIAN(H3:H17),2)</f>
        <v>555.89</v>
      </c>
      <c r="G20" s="23" t="str">
        <f>INDEX(G3:G17,MATCH(H20,H3:H17,0))</f>
        <v xml:space="preserve">MTSI COMERCIO E SERVICOS DE IMPRESSAO LTDA </v>
      </c>
      <c r="H20" s="24">
        <f>MIN(H3:H17)</f>
        <v>400</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501.22</v>
      </c>
    </row>
    <row r="23" spans="1:11">
      <c r="B23" s="25"/>
      <c r="C23" s="25"/>
      <c r="D23" s="61"/>
      <c r="E23" s="61"/>
      <c r="F23" s="33"/>
      <c r="G23" s="4" t="s">
        <v>19</v>
      </c>
      <c r="H23" s="24">
        <f>ROUND(H22,2)*D3</f>
        <v>25061</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3" sqref="G3:H1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49</v>
      </c>
      <c r="B2" s="2" t="s">
        <v>2</v>
      </c>
      <c r="C2" s="2" t="s">
        <v>3</v>
      </c>
      <c r="D2" s="2" t="s">
        <v>4</v>
      </c>
      <c r="E2" s="3" t="s">
        <v>5</v>
      </c>
      <c r="F2" s="3" t="s">
        <v>6</v>
      </c>
      <c r="G2" s="2" t="s">
        <v>7</v>
      </c>
      <c r="H2" s="4" t="s">
        <v>8</v>
      </c>
      <c r="I2" s="5" t="s">
        <v>9</v>
      </c>
    </row>
    <row r="3" spans="1:9" ht="12.75" customHeight="1">
      <c r="A3" s="55"/>
      <c r="B3" s="56" t="s">
        <v>138</v>
      </c>
      <c r="C3" s="57" t="s">
        <v>10</v>
      </c>
      <c r="D3" s="58">
        <v>150</v>
      </c>
      <c r="E3" s="59">
        <f>IF(C20&lt;=25%,D20,MIN(E20:F20))</f>
        <v>317.13</v>
      </c>
      <c r="F3" s="59">
        <f>MIN(H3:H17)</f>
        <v>79.900000000000006</v>
      </c>
      <c r="G3" s="6" t="s">
        <v>196</v>
      </c>
      <c r="H3" s="7">
        <v>79.900000000000006</v>
      </c>
      <c r="I3" s="8">
        <f t="shared" ref="I3:I17" si="0">IF(H3="","",(IF($C$20&lt;25%,"N/A",IF(H3&lt;=($D$20+$A$20),H3,"Descartado"))))</f>
        <v>79.900000000000006</v>
      </c>
    </row>
    <row r="4" spans="1:9">
      <c r="A4" s="55"/>
      <c r="B4" s="56"/>
      <c r="C4" s="57"/>
      <c r="D4" s="58"/>
      <c r="E4" s="59"/>
      <c r="F4" s="59"/>
      <c r="G4" s="6" t="s">
        <v>197</v>
      </c>
      <c r="H4" s="7">
        <v>94</v>
      </c>
      <c r="I4" s="8">
        <f t="shared" si="0"/>
        <v>94</v>
      </c>
    </row>
    <row r="5" spans="1:9">
      <c r="A5" s="55"/>
      <c r="B5" s="56"/>
      <c r="C5" s="57"/>
      <c r="D5" s="58"/>
      <c r="E5" s="59"/>
      <c r="F5" s="59"/>
      <c r="G5" s="6" t="s">
        <v>198</v>
      </c>
      <c r="H5" s="7">
        <v>129</v>
      </c>
      <c r="I5" s="8">
        <f t="shared" si="0"/>
        <v>129</v>
      </c>
    </row>
    <row r="6" spans="1:9">
      <c r="A6" s="55"/>
      <c r="B6" s="56"/>
      <c r="C6" s="57"/>
      <c r="D6" s="58"/>
      <c r="E6" s="59"/>
      <c r="F6" s="59"/>
      <c r="G6" s="6" t="s">
        <v>199</v>
      </c>
      <c r="H6" s="7">
        <v>152.87</v>
      </c>
      <c r="I6" s="8">
        <f t="shared" si="0"/>
        <v>152.87</v>
      </c>
    </row>
    <row r="7" spans="1:9">
      <c r="A7" s="55"/>
      <c r="B7" s="56"/>
      <c r="C7" s="57"/>
      <c r="D7" s="58"/>
      <c r="E7" s="59"/>
      <c r="F7" s="59"/>
      <c r="G7" s="6" t="s">
        <v>200</v>
      </c>
      <c r="H7" s="7">
        <v>210</v>
      </c>
      <c r="I7" s="8">
        <f t="shared" si="0"/>
        <v>210</v>
      </c>
    </row>
    <row r="8" spans="1:9">
      <c r="A8" s="55"/>
      <c r="B8" s="56"/>
      <c r="C8" s="57"/>
      <c r="D8" s="58"/>
      <c r="E8" s="59"/>
      <c r="F8" s="59"/>
      <c r="G8" s="6" t="s">
        <v>201</v>
      </c>
      <c r="H8" s="7">
        <v>240</v>
      </c>
      <c r="I8" s="8">
        <f t="shared" si="0"/>
        <v>240</v>
      </c>
    </row>
    <row r="9" spans="1:9">
      <c r="A9" s="55"/>
      <c r="B9" s="56"/>
      <c r="C9" s="57"/>
      <c r="D9" s="58"/>
      <c r="E9" s="59"/>
      <c r="F9" s="59"/>
      <c r="G9" s="6" t="s">
        <v>202</v>
      </c>
      <c r="H9" s="7">
        <v>250</v>
      </c>
      <c r="I9" s="8">
        <f t="shared" si="0"/>
        <v>250</v>
      </c>
    </row>
    <row r="10" spans="1:9">
      <c r="A10" s="55"/>
      <c r="B10" s="56"/>
      <c r="C10" s="57"/>
      <c r="D10" s="58"/>
      <c r="E10" s="59"/>
      <c r="F10" s="59"/>
      <c r="G10" s="6" t="s">
        <v>203</v>
      </c>
      <c r="H10" s="7">
        <v>384.25</v>
      </c>
      <c r="I10" s="8">
        <f t="shared" si="0"/>
        <v>384.25</v>
      </c>
    </row>
    <row r="11" spans="1:9">
      <c r="A11" s="55"/>
      <c r="B11" s="56"/>
      <c r="C11" s="57"/>
      <c r="D11" s="58"/>
      <c r="E11" s="59"/>
      <c r="F11" s="59"/>
      <c r="G11" s="6" t="s">
        <v>204</v>
      </c>
      <c r="H11" s="7">
        <v>486</v>
      </c>
      <c r="I11" s="8">
        <f t="shared" si="0"/>
        <v>486</v>
      </c>
    </row>
    <row r="12" spans="1:9">
      <c r="A12" s="55"/>
      <c r="B12" s="56"/>
      <c r="C12" s="57"/>
      <c r="D12" s="58"/>
      <c r="E12" s="59"/>
      <c r="F12" s="59"/>
      <c r="G12" s="6" t="s">
        <v>205</v>
      </c>
      <c r="H12" s="7">
        <v>499</v>
      </c>
      <c r="I12" s="8">
        <f t="shared" si="0"/>
        <v>499</v>
      </c>
    </row>
    <row r="13" spans="1:9">
      <c r="A13" s="55"/>
      <c r="B13" s="56"/>
      <c r="C13" s="57"/>
      <c r="D13" s="58"/>
      <c r="E13" s="59"/>
      <c r="F13" s="59"/>
      <c r="G13" s="6" t="s">
        <v>206</v>
      </c>
      <c r="H13" s="7">
        <v>552</v>
      </c>
      <c r="I13" s="8">
        <f t="shared" si="0"/>
        <v>552</v>
      </c>
    </row>
    <row r="14" spans="1:9">
      <c r="A14" s="55"/>
      <c r="B14" s="56"/>
      <c r="C14" s="57"/>
      <c r="D14" s="58"/>
      <c r="E14" s="59"/>
      <c r="F14" s="59"/>
      <c r="G14" s="6" t="s">
        <v>207</v>
      </c>
      <c r="H14" s="7">
        <v>754.99</v>
      </c>
      <c r="I14" s="8">
        <f t="shared" si="0"/>
        <v>754.99</v>
      </c>
    </row>
    <row r="15" spans="1:9">
      <c r="A15" s="55"/>
      <c r="B15" s="56"/>
      <c r="C15" s="57"/>
      <c r="D15" s="58"/>
      <c r="E15" s="59"/>
      <c r="F15" s="59"/>
      <c r="G15" s="6" t="s">
        <v>208</v>
      </c>
      <c r="H15" s="7">
        <v>1405</v>
      </c>
      <c r="I15" s="8">
        <f t="shared" si="0"/>
        <v>1405</v>
      </c>
    </row>
    <row r="16" spans="1:9">
      <c r="A16" s="55"/>
      <c r="B16" s="56"/>
      <c r="C16" s="57"/>
      <c r="D16" s="58"/>
      <c r="E16" s="59"/>
      <c r="F16" s="59"/>
      <c r="G16" s="6" t="s">
        <v>209</v>
      </c>
      <c r="H16" s="7">
        <v>3610</v>
      </c>
      <c r="I16" s="8" t="str">
        <f t="shared" si="0"/>
        <v>Descartado</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925.80233392417551</v>
      </c>
      <c r="B20" s="19">
        <f>COUNT(H3:H17)</f>
        <v>14</v>
      </c>
      <c r="C20" s="20">
        <f>IF(B20&lt;2,"N/A",(A20/D20))</f>
        <v>1.4650393776591957</v>
      </c>
      <c r="D20" s="21">
        <f>ROUND(AVERAGE(H3:H17),2)</f>
        <v>631.92999999999995</v>
      </c>
      <c r="E20" s="22">
        <f>IFERROR(ROUND(IF(B20&lt;2,"N/A",(IF(C20&lt;=25%,"N/A",AVERAGE(I3:I17)))),2),"N/A")</f>
        <v>402.85</v>
      </c>
      <c r="F20" s="22">
        <f>ROUND(MEDIAN(H3:H17),2)</f>
        <v>317.13</v>
      </c>
      <c r="G20" s="23" t="str">
        <f>INDEX(G3:G17,MATCH(H20,H3:H17,0))</f>
        <v xml:space="preserve">MEP COMERCIO DE ELETRONICOS E SERVICOS LTDA </v>
      </c>
      <c r="H20" s="24">
        <f>MIN(H3:H17)</f>
        <v>79.900000000000006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317.13</v>
      </c>
    </row>
    <row r="23" spans="1:11">
      <c r="B23" s="25"/>
      <c r="C23" s="25"/>
      <c r="D23" s="61"/>
      <c r="E23" s="61"/>
      <c r="F23" s="33"/>
      <c r="G23" s="4" t="s">
        <v>19</v>
      </c>
      <c r="H23" s="24">
        <f>ROUND(H22,2)*D3</f>
        <v>47569.5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51</v>
      </c>
      <c r="B2" s="2" t="s">
        <v>2</v>
      </c>
      <c r="C2" s="2" t="s">
        <v>3</v>
      </c>
      <c r="D2" s="2" t="s">
        <v>4</v>
      </c>
      <c r="E2" s="3" t="s">
        <v>5</v>
      </c>
      <c r="F2" s="3" t="s">
        <v>6</v>
      </c>
      <c r="G2" s="2" t="s">
        <v>7</v>
      </c>
      <c r="H2" s="4" t="s">
        <v>8</v>
      </c>
      <c r="I2" s="5" t="s">
        <v>9</v>
      </c>
    </row>
    <row r="3" spans="1:9" ht="12.75" customHeight="1">
      <c r="A3" s="55"/>
      <c r="B3" s="56" t="s">
        <v>139</v>
      </c>
      <c r="C3" s="57" t="s">
        <v>10</v>
      </c>
      <c r="D3" s="58">
        <v>400</v>
      </c>
      <c r="E3" s="59">
        <f>IF(C20&lt;=25%,D20,MIN(E20:F20))</f>
        <v>27.84</v>
      </c>
      <c r="F3" s="59">
        <f>MIN(H3:H17)</f>
        <v>22.9</v>
      </c>
      <c r="G3" s="6" t="s">
        <v>210</v>
      </c>
      <c r="H3" s="7">
        <v>22.9</v>
      </c>
      <c r="I3" s="8">
        <f t="shared" ref="I3:I17" si="0">IF(H3="","",(IF($C$20&lt;25%,"N/A",IF(H3&lt;=($D$20+$A$20),H3,"Descartado"))))</f>
        <v>22.9</v>
      </c>
    </row>
    <row r="4" spans="1:9">
      <c r="A4" s="55"/>
      <c r="B4" s="56"/>
      <c r="C4" s="57"/>
      <c r="D4" s="58"/>
      <c r="E4" s="59"/>
      <c r="F4" s="59"/>
      <c r="G4" s="6" t="s">
        <v>211</v>
      </c>
      <c r="H4" s="7">
        <v>24.97</v>
      </c>
      <c r="I4" s="8">
        <f t="shared" si="0"/>
        <v>24.97</v>
      </c>
    </row>
    <row r="5" spans="1:9">
      <c r="A5" s="55"/>
      <c r="B5" s="56"/>
      <c r="C5" s="57"/>
      <c r="D5" s="58"/>
      <c r="E5" s="59"/>
      <c r="F5" s="59"/>
      <c r="G5" s="6" t="s">
        <v>212</v>
      </c>
      <c r="H5" s="7">
        <v>48.49</v>
      </c>
      <c r="I5" s="8" t="str">
        <f t="shared" si="0"/>
        <v>Descartado</v>
      </c>
    </row>
    <row r="6" spans="1:9">
      <c r="A6" s="55"/>
      <c r="B6" s="56"/>
      <c r="C6" s="57"/>
      <c r="D6" s="58"/>
      <c r="E6" s="59"/>
      <c r="F6" s="59"/>
      <c r="G6" s="6" t="s">
        <v>250</v>
      </c>
      <c r="H6" s="7">
        <v>33.5</v>
      </c>
      <c r="I6" s="8">
        <f t="shared" si="0"/>
        <v>33.5</v>
      </c>
    </row>
    <row r="7" spans="1:9">
      <c r="A7" s="55"/>
      <c r="B7" s="56"/>
      <c r="C7" s="57"/>
      <c r="D7" s="58"/>
      <c r="E7" s="59"/>
      <c r="F7" s="59"/>
      <c r="G7" s="6" t="s">
        <v>56</v>
      </c>
      <c r="H7" s="7">
        <v>29.99</v>
      </c>
      <c r="I7" s="8">
        <f t="shared" si="0"/>
        <v>29.99</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10.129617465630169</v>
      </c>
      <c r="B20" s="19">
        <f>COUNT(H3:H17)</f>
        <v>5</v>
      </c>
      <c r="C20" s="20">
        <f>IF(B20&lt;2,"N/A",(A20/D20))</f>
        <v>0.3168475904169587</v>
      </c>
      <c r="D20" s="21">
        <f>ROUND(AVERAGE(H3:H17),2)</f>
        <v>31.97</v>
      </c>
      <c r="E20" s="22">
        <f>IFERROR(ROUND(IF(B20&lt;2,"N/A",(IF(C20&lt;=25%,"N/A",AVERAGE(I3:I17)))),2),"N/A")</f>
        <v>27.84</v>
      </c>
      <c r="F20" s="22">
        <f>ROUND(MEDIAN(H3:H17),2)</f>
        <v>29.99</v>
      </c>
      <c r="G20" s="23" t="str">
        <f>INDEX(G3:G17,MATCH(H20,H3:H17,0))</f>
        <v xml:space="preserve">ZION PAPELARIA, LANCHONETE VARIEDADE LTDA </v>
      </c>
      <c r="H20" s="24">
        <f>MIN(H3:H17)</f>
        <v>22.9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27.84</v>
      </c>
    </row>
    <row r="23" spans="1:11">
      <c r="B23" s="25"/>
      <c r="C23" s="25"/>
      <c r="D23" s="61"/>
      <c r="E23" s="61"/>
      <c r="F23" s="33"/>
      <c r="G23" s="4" t="s">
        <v>19</v>
      </c>
      <c r="H23" s="24">
        <f>ROUND(H22,2)*D3</f>
        <v>11136</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52</v>
      </c>
      <c r="B2" s="2" t="s">
        <v>2</v>
      </c>
      <c r="C2" s="2" t="s">
        <v>3</v>
      </c>
      <c r="D2" s="2" t="s">
        <v>4</v>
      </c>
      <c r="E2" s="3" t="s">
        <v>5</v>
      </c>
      <c r="F2" s="3" t="s">
        <v>6</v>
      </c>
      <c r="G2" s="2" t="s">
        <v>7</v>
      </c>
      <c r="H2" s="4" t="s">
        <v>8</v>
      </c>
      <c r="I2" s="5" t="s">
        <v>9</v>
      </c>
    </row>
    <row r="3" spans="1:9" ht="12.75" customHeight="1">
      <c r="A3" s="55"/>
      <c r="B3" s="56" t="s">
        <v>140</v>
      </c>
      <c r="C3" s="57" t="s">
        <v>10</v>
      </c>
      <c r="D3" s="58">
        <v>400</v>
      </c>
      <c r="E3" s="59">
        <f>IF(C20&lt;=25%,D20,MIN(E20:F20))</f>
        <v>21.44</v>
      </c>
      <c r="F3" s="59">
        <f>MIN(H3:H17)</f>
        <v>12.89</v>
      </c>
      <c r="G3" s="6" t="s">
        <v>213</v>
      </c>
      <c r="H3" s="7">
        <v>12.89</v>
      </c>
      <c r="I3" s="8">
        <f t="shared" ref="I3:I17" si="0">IF(H3="","",(IF($C$20&lt;25%,"N/A",IF(H3&lt;=($D$20+$A$20),H3,"Descartado"))))</f>
        <v>12.89</v>
      </c>
    </row>
    <row r="4" spans="1:9">
      <c r="A4" s="55"/>
      <c r="B4" s="56"/>
      <c r="C4" s="57"/>
      <c r="D4" s="58"/>
      <c r="E4" s="59"/>
      <c r="F4" s="59"/>
      <c r="G4" s="6" t="s">
        <v>214</v>
      </c>
      <c r="H4" s="7">
        <v>14.8</v>
      </c>
      <c r="I4" s="8">
        <f t="shared" si="0"/>
        <v>14.8</v>
      </c>
    </row>
    <row r="5" spans="1:9">
      <c r="A5" s="55"/>
      <c r="B5" s="56"/>
      <c r="C5" s="57"/>
      <c r="D5" s="58"/>
      <c r="E5" s="59"/>
      <c r="F5" s="59"/>
      <c r="G5" s="6" t="s">
        <v>211</v>
      </c>
      <c r="H5" s="7">
        <v>14.98</v>
      </c>
      <c r="I5" s="8">
        <f t="shared" si="0"/>
        <v>14.98</v>
      </c>
    </row>
    <row r="6" spans="1:9">
      <c r="A6" s="55"/>
      <c r="B6" s="56"/>
      <c r="C6" s="57"/>
      <c r="D6" s="58"/>
      <c r="E6" s="59"/>
      <c r="F6" s="59"/>
      <c r="G6" s="6" t="s">
        <v>251</v>
      </c>
      <c r="H6" s="7">
        <v>37</v>
      </c>
      <c r="I6" s="8">
        <f t="shared" si="0"/>
        <v>37</v>
      </c>
    </row>
    <row r="7" spans="1:9">
      <c r="A7" s="55"/>
      <c r="B7" s="56"/>
      <c r="C7" s="57"/>
      <c r="D7" s="58"/>
      <c r="E7" s="59"/>
      <c r="F7" s="59"/>
      <c r="G7" s="6" t="s">
        <v>235</v>
      </c>
      <c r="H7" s="7">
        <v>49.9</v>
      </c>
      <c r="I7" s="8" t="str">
        <f t="shared" si="0"/>
        <v>Descartado</v>
      </c>
    </row>
    <row r="8" spans="1:9">
      <c r="A8" s="55"/>
      <c r="B8" s="56"/>
      <c r="C8" s="57"/>
      <c r="D8" s="58"/>
      <c r="E8" s="59"/>
      <c r="F8" s="59"/>
      <c r="G8" s="6" t="s">
        <v>28</v>
      </c>
      <c r="H8" s="7">
        <v>27.9</v>
      </c>
      <c r="I8" s="8">
        <f t="shared" si="0"/>
        <v>27.9</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14.927909096722152</v>
      </c>
      <c r="B20" s="19">
        <f>COUNT(H3:H17)</f>
        <v>6</v>
      </c>
      <c r="C20" s="20">
        <f>IF(B20&lt;2,"N/A",(A20/D20))</f>
        <v>0.56868225130370098</v>
      </c>
      <c r="D20" s="21">
        <f>ROUND(AVERAGE(H3:H17),2)</f>
        <v>26.25</v>
      </c>
      <c r="E20" s="22">
        <f>IFERROR(ROUND(IF(B20&lt;2,"N/A",(IF(C20&lt;=25%,"N/A",AVERAGE(I3:I17)))),2),"N/A")</f>
        <v>21.51</v>
      </c>
      <c r="F20" s="22">
        <f>ROUND(MEDIAN(H3:H17),2)</f>
        <v>21.44</v>
      </c>
      <c r="G20" s="23" t="str">
        <f>INDEX(G3:G17,MATCH(H20,H3:H17,0))</f>
        <v xml:space="preserve">DANIELLE COSTA DE ARAUJO DAMACENO 01639956131 </v>
      </c>
      <c r="H20" s="24">
        <f>MIN(H3:H17)</f>
        <v>12.89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21.44</v>
      </c>
    </row>
    <row r="23" spans="1:11">
      <c r="B23" s="25"/>
      <c r="C23" s="25"/>
      <c r="D23" s="61"/>
      <c r="E23" s="61"/>
      <c r="F23" s="33"/>
      <c r="G23" s="4" t="s">
        <v>19</v>
      </c>
      <c r="H23" s="24">
        <f>ROUND(H22,2)*D3</f>
        <v>8576</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53</v>
      </c>
      <c r="B2" s="2" t="s">
        <v>2</v>
      </c>
      <c r="C2" s="2" t="s">
        <v>3</v>
      </c>
      <c r="D2" s="2" t="s">
        <v>4</v>
      </c>
      <c r="E2" s="3" t="s">
        <v>5</v>
      </c>
      <c r="F2" s="3" t="s">
        <v>6</v>
      </c>
      <c r="G2" s="2" t="s">
        <v>7</v>
      </c>
      <c r="H2" s="4" t="s">
        <v>8</v>
      </c>
      <c r="I2" s="5" t="s">
        <v>9</v>
      </c>
    </row>
    <row r="3" spans="1:9" ht="12.75" customHeight="1">
      <c r="A3" s="55"/>
      <c r="B3" s="56" t="s">
        <v>137</v>
      </c>
      <c r="C3" s="57" t="s">
        <v>10</v>
      </c>
      <c r="D3" s="58">
        <v>150</v>
      </c>
      <c r="E3" s="59">
        <f>IF(C20&lt;=25%,D20,MIN(E20:F20))</f>
        <v>501.22</v>
      </c>
      <c r="F3" s="59">
        <f>MIN(H3:H17)</f>
        <v>400</v>
      </c>
      <c r="G3" s="6" t="s">
        <v>144</v>
      </c>
      <c r="H3" s="7">
        <v>400</v>
      </c>
      <c r="I3" s="8">
        <f t="shared" ref="I3:I17" si="0">IF(H3="","",(IF($C$20&lt;25%,"N/A",IF(H3&lt;=($D$20+$A$20),H3,"Descartado"))))</f>
        <v>400</v>
      </c>
    </row>
    <row r="4" spans="1:9">
      <c r="A4" s="55"/>
      <c r="B4" s="56"/>
      <c r="C4" s="57"/>
      <c r="D4" s="58"/>
      <c r="E4" s="59"/>
      <c r="F4" s="59"/>
      <c r="G4" s="6" t="s">
        <v>194</v>
      </c>
      <c r="H4" s="7">
        <v>428.1</v>
      </c>
      <c r="I4" s="8">
        <f t="shared" si="0"/>
        <v>428.1</v>
      </c>
    </row>
    <row r="5" spans="1:9">
      <c r="A5" s="55"/>
      <c r="B5" s="56"/>
      <c r="C5" s="57"/>
      <c r="D5" s="58"/>
      <c r="E5" s="59"/>
      <c r="F5" s="59"/>
      <c r="G5" s="6" t="s">
        <v>195</v>
      </c>
      <c r="H5" s="7">
        <v>10778</v>
      </c>
      <c r="I5" s="8" t="str">
        <f t="shared" si="0"/>
        <v>Descartado</v>
      </c>
    </row>
    <row r="6" spans="1:9">
      <c r="A6" s="55"/>
      <c r="B6" s="56"/>
      <c r="C6" s="57"/>
      <c r="D6" s="58"/>
      <c r="E6" s="59"/>
      <c r="F6" s="59"/>
      <c r="G6" s="6" t="s">
        <v>94</v>
      </c>
      <c r="H6" s="7">
        <v>555.89</v>
      </c>
      <c r="I6" s="8">
        <f t="shared" si="0"/>
        <v>555.89</v>
      </c>
    </row>
    <row r="7" spans="1:9">
      <c r="A7" s="55"/>
      <c r="B7" s="56"/>
      <c r="C7" s="57"/>
      <c r="D7" s="58"/>
      <c r="E7" s="59"/>
      <c r="F7" s="59"/>
      <c r="G7" s="6" t="s">
        <v>249</v>
      </c>
      <c r="H7" s="7">
        <v>620.9</v>
      </c>
      <c r="I7" s="8">
        <f t="shared" si="0"/>
        <v>620.9</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4596.8094577021575</v>
      </c>
      <c r="B20" s="19">
        <f>COUNT(H3:H17)</f>
        <v>5</v>
      </c>
      <c r="C20" s="20">
        <f>IF(B20&lt;2,"N/A",(A20/D20))</f>
        <v>1.7980307511214817</v>
      </c>
      <c r="D20" s="21">
        <f>ROUND(AVERAGE(H3:H17),2)</f>
        <v>2556.58</v>
      </c>
      <c r="E20" s="22">
        <f>IFERROR(ROUND(IF(B20&lt;2,"N/A",(IF(C20&lt;=25%,"N/A",AVERAGE(I3:I17)))),2),"N/A")</f>
        <v>501.22</v>
      </c>
      <c r="F20" s="22">
        <f>ROUND(MEDIAN(H3:H17),2)</f>
        <v>555.89</v>
      </c>
      <c r="G20" s="23" t="str">
        <f>INDEX(G3:G17,MATCH(H20,H3:H17,0))</f>
        <v xml:space="preserve">MTSI COMERCIO E SERVICOS DE IMPRESSAO LTDA </v>
      </c>
      <c r="H20" s="24">
        <f>MIN(H3:H17)</f>
        <v>400</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501.22</v>
      </c>
    </row>
    <row r="23" spans="1:11">
      <c r="B23" s="25"/>
      <c r="C23" s="25"/>
      <c r="D23" s="61"/>
      <c r="E23" s="61"/>
      <c r="F23" s="33"/>
      <c r="G23" s="4" t="s">
        <v>19</v>
      </c>
      <c r="H23" s="24">
        <f>ROUND(H22,2)*D3</f>
        <v>75183</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3" sqref="G3:H1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54</v>
      </c>
      <c r="B2" s="2" t="s">
        <v>2</v>
      </c>
      <c r="C2" s="2" t="s">
        <v>3</v>
      </c>
      <c r="D2" s="2" t="s">
        <v>4</v>
      </c>
      <c r="E2" s="3" t="s">
        <v>5</v>
      </c>
      <c r="F2" s="3" t="s">
        <v>6</v>
      </c>
      <c r="G2" s="2" t="s">
        <v>7</v>
      </c>
      <c r="H2" s="4" t="s">
        <v>8</v>
      </c>
      <c r="I2" s="5" t="s">
        <v>9</v>
      </c>
    </row>
    <row r="3" spans="1:9" ht="12.75" customHeight="1">
      <c r="A3" s="55"/>
      <c r="B3" s="56" t="s">
        <v>138</v>
      </c>
      <c r="C3" s="57" t="s">
        <v>10</v>
      </c>
      <c r="D3" s="58">
        <v>450</v>
      </c>
      <c r="E3" s="59">
        <f>IF(C20&lt;=25%,D20,MIN(E20:F20))</f>
        <v>317.13</v>
      </c>
      <c r="F3" s="59">
        <f>MIN(H3:H17)</f>
        <v>79.900000000000006</v>
      </c>
      <c r="G3" s="6" t="s">
        <v>196</v>
      </c>
      <c r="H3" s="7">
        <v>79.900000000000006</v>
      </c>
      <c r="I3" s="8">
        <f t="shared" ref="I3:I17" si="0">IF(H3="","",(IF($C$20&lt;25%,"N/A",IF(H3&lt;=($D$20+$A$20),H3,"Descartado"))))</f>
        <v>79.900000000000006</v>
      </c>
    </row>
    <row r="4" spans="1:9">
      <c r="A4" s="55"/>
      <c r="B4" s="56"/>
      <c r="C4" s="57"/>
      <c r="D4" s="58"/>
      <c r="E4" s="59"/>
      <c r="F4" s="59"/>
      <c r="G4" s="6" t="s">
        <v>197</v>
      </c>
      <c r="H4" s="7">
        <v>94</v>
      </c>
      <c r="I4" s="8">
        <f t="shared" si="0"/>
        <v>94</v>
      </c>
    </row>
    <row r="5" spans="1:9">
      <c r="A5" s="55"/>
      <c r="B5" s="56"/>
      <c r="C5" s="57"/>
      <c r="D5" s="58"/>
      <c r="E5" s="59"/>
      <c r="F5" s="59"/>
      <c r="G5" s="6" t="s">
        <v>198</v>
      </c>
      <c r="H5" s="7">
        <v>129</v>
      </c>
      <c r="I5" s="8">
        <f t="shared" si="0"/>
        <v>129</v>
      </c>
    </row>
    <row r="6" spans="1:9">
      <c r="A6" s="55"/>
      <c r="B6" s="56"/>
      <c r="C6" s="57"/>
      <c r="D6" s="58"/>
      <c r="E6" s="59"/>
      <c r="F6" s="59"/>
      <c r="G6" s="6" t="s">
        <v>199</v>
      </c>
      <c r="H6" s="7">
        <v>152.87</v>
      </c>
      <c r="I6" s="8">
        <f t="shared" si="0"/>
        <v>152.87</v>
      </c>
    </row>
    <row r="7" spans="1:9">
      <c r="A7" s="55"/>
      <c r="B7" s="56"/>
      <c r="C7" s="57"/>
      <c r="D7" s="58"/>
      <c r="E7" s="59"/>
      <c r="F7" s="59"/>
      <c r="G7" s="6" t="s">
        <v>200</v>
      </c>
      <c r="H7" s="7">
        <v>210</v>
      </c>
      <c r="I7" s="8">
        <f t="shared" si="0"/>
        <v>210</v>
      </c>
    </row>
    <row r="8" spans="1:9">
      <c r="A8" s="55"/>
      <c r="B8" s="56"/>
      <c r="C8" s="57"/>
      <c r="D8" s="58"/>
      <c r="E8" s="59"/>
      <c r="F8" s="59"/>
      <c r="G8" s="6" t="s">
        <v>201</v>
      </c>
      <c r="H8" s="7">
        <v>240</v>
      </c>
      <c r="I8" s="8">
        <f t="shared" si="0"/>
        <v>240</v>
      </c>
    </row>
    <row r="9" spans="1:9">
      <c r="A9" s="55"/>
      <c r="B9" s="56"/>
      <c r="C9" s="57"/>
      <c r="D9" s="58"/>
      <c r="E9" s="59"/>
      <c r="F9" s="59"/>
      <c r="G9" s="6" t="s">
        <v>202</v>
      </c>
      <c r="H9" s="7">
        <v>250</v>
      </c>
      <c r="I9" s="8">
        <f t="shared" si="0"/>
        <v>250</v>
      </c>
    </row>
    <row r="10" spans="1:9">
      <c r="A10" s="55"/>
      <c r="B10" s="56"/>
      <c r="C10" s="57"/>
      <c r="D10" s="58"/>
      <c r="E10" s="59"/>
      <c r="F10" s="59"/>
      <c r="G10" s="6" t="s">
        <v>203</v>
      </c>
      <c r="H10" s="7">
        <v>384.25</v>
      </c>
      <c r="I10" s="8">
        <f t="shared" si="0"/>
        <v>384.25</v>
      </c>
    </row>
    <row r="11" spans="1:9">
      <c r="A11" s="55"/>
      <c r="B11" s="56"/>
      <c r="C11" s="57"/>
      <c r="D11" s="58"/>
      <c r="E11" s="59"/>
      <c r="F11" s="59"/>
      <c r="G11" s="6" t="s">
        <v>204</v>
      </c>
      <c r="H11" s="7">
        <v>486</v>
      </c>
      <c r="I11" s="8">
        <f t="shared" si="0"/>
        <v>486</v>
      </c>
    </row>
    <row r="12" spans="1:9">
      <c r="A12" s="55"/>
      <c r="B12" s="56"/>
      <c r="C12" s="57"/>
      <c r="D12" s="58"/>
      <c r="E12" s="59"/>
      <c r="F12" s="59"/>
      <c r="G12" s="6" t="s">
        <v>205</v>
      </c>
      <c r="H12" s="7">
        <v>499</v>
      </c>
      <c r="I12" s="8">
        <f t="shared" si="0"/>
        <v>499</v>
      </c>
    </row>
    <row r="13" spans="1:9">
      <c r="A13" s="55"/>
      <c r="B13" s="56"/>
      <c r="C13" s="57"/>
      <c r="D13" s="58"/>
      <c r="E13" s="59"/>
      <c r="F13" s="59"/>
      <c r="G13" s="6" t="s">
        <v>206</v>
      </c>
      <c r="H13" s="7">
        <v>552</v>
      </c>
      <c r="I13" s="8">
        <f t="shared" si="0"/>
        <v>552</v>
      </c>
    </row>
    <row r="14" spans="1:9">
      <c r="A14" s="55"/>
      <c r="B14" s="56"/>
      <c r="C14" s="57"/>
      <c r="D14" s="58"/>
      <c r="E14" s="59"/>
      <c r="F14" s="59"/>
      <c r="G14" s="6" t="s">
        <v>207</v>
      </c>
      <c r="H14" s="7">
        <v>754.99</v>
      </c>
      <c r="I14" s="8">
        <f t="shared" si="0"/>
        <v>754.99</v>
      </c>
    </row>
    <row r="15" spans="1:9">
      <c r="A15" s="55"/>
      <c r="B15" s="56"/>
      <c r="C15" s="57"/>
      <c r="D15" s="58"/>
      <c r="E15" s="59"/>
      <c r="F15" s="59"/>
      <c r="G15" s="6" t="s">
        <v>208</v>
      </c>
      <c r="H15" s="7">
        <v>1405</v>
      </c>
      <c r="I15" s="8">
        <f t="shared" si="0"/>
        <v>1405</v>
      </c>
    </row>
    <row r="16" spans="1:9">
      <c r="A16" s="55"/>
      <c r="B16" s="56"/>
      <c r="C16" s="57"/>
      <c r="D16" s="58"/>
      <c r="E16" s="59"/>
      <c r="F16" s="59"/>
      <c r="G16" s="6" t="s">
        <v>209</v>
      </c>
      <c r="H16" s="7">
        <v>3610</v>
      </c>
      <c r="I16" s="8" t="str">
        <f t="shared" si="0"/>
        <v>Descartado</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925.80233392417551</v>
      </c>
      <c r="B20" s="19">
        <f>COUNT(H3:H17)</f>
        <v>14</v>
      </c>
      <c r="C20" s="20">
        <f>IF(B20&lt;2,"N/A",(A20/D20))</f>
        <v>1.4650393776591957</v>
      </c>
      <c r="D20" s="21">
        <f>ROUND(AVERAGE(H3:H17),2)</f>
        <v>631.92999999999995</v>
      </c>
      <c r="E20" s="22">
        <f>IFERROR(ROUND(IF(B20&lt;2,"N/A",(IF(C20&lt;=25%,"N/A",AVERAGE(I3:I17)))),2),"N/A")</f>
        <v>402.85</v>
      </c>
      <c r="F20" s="22">
        <f>ROUND(MEDIAN(H3:H17),2)</f>
        <v>317.13</v>
      </c>
      <c r="G20" s="23" t="str">
        <f>INDEX(G3:G17,MATCH(H20,H3:H17,0))</f>
        <v xml:space="preserve">MEP COMERCIO DE ELETRONICOS E SERVICOS LTDA </v>
      </c>
      <c r="H20" s="24">
        <f>MIN(H3:H17)</f>
        <v>79.900000000000006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317.13</v>
      </c>
    </row>
    <row r="23" spans="1:11">
      <c r="B23" s="25"/>
      <c r="C23" s="25"/>
      <c r="D23" s="61"/>
      <c r="E23" s="61"/>
      <c r="F23" s="33"/>
      <c r="G23" s="4" t="s">
        <v>19</v>
      </c>
      <c r="H23" s="24">
        <f>ROUND(H22,2)*D3</f>
        <v>142708.5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3" sqref="G3:H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55</v>
      </c>
      <c r="B2" s="2" t="s">
        <v>2</v>
      </c>
      <c r="C2" s="2" t="s">
        <v>3</v>
      </c>
      <c r="D2" s="2" t="s">
        <v>4</v>
      </c>
      <c r="E2" s="3" t="s">
        <v>5</v>
      </c>
      <c r="F2" s="3" t="s">
        <v>6</v>
      </c>
      <c r="G2" s="2" t="s">
        <v>7</v>
      </c>
      <c r="H2" s="4" t="s">
        <v>8</v>
      </c>
      <c r="I2" s="5" t="s">
        <v>9</v>
      </c>
    </row>
    <row r="3" spans="1:9" ht="12.75" customHeight="1">
      <c r="A3" s="55"/>
      <c r="B3" s="56"/>
      <c r="C3" s="57"/>
      <c r="D3" s="58"/>
      <c r="E3" s="59" t="e">
        <f>IF(C20&lt;=25%,D20,MIN(E20:F20))</f>
        <v>#NUM!</v>
      </c>
      <c r="F3" s="59">
        <f>MIN(H3:H17)</f>
        <v>0</v>
      </c>
      <c r="G3" s="34"/>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57</v>
      </c>
      <c r="B2" s="2" t="s">
        <v>2</v>
      </c>
      <c r="C2" s="2" t="s">
        <v>3</v>
      </c>
      <c r="D2" s="2" t="s">
        <v>4</v>
      </c>
      <c r="E2" s="3" t="s">
        <v>5</v>
      </c>
      <c r="F2" s="3" t="s">
        <v>6</v>
      </c>
      <c r="G2" s="2" t="s">
        <v>7</v>
      </c>
      <c r="H2" s="4" t="s">
        <v>8</v>
      </c>
      <c r="I2" s="5" t="s">
        <v>9</v>
      </c>
    </row>
    <row r="3" spans="1:9" ht="12.75" customHeight="1">
      <c r="A3" s="55"/>
      <c r="B3" s="56" t="s">
        <v>58</v>
      </c>
      <c r="C3" s="57" t="s">
        <v>10</v>
      </c>
      <c r="D3" s="58">
        <v>100</v>
      </c>
      <c r="E3" s="59">
        <f>IF(C20&lt;=25%,D20,MIN(E20:F20))</f>
        <v>89.99</v>
      </c>
      <c r="F3" s="59">
        <f>MIN(H3:H17)</f>
        <v>69.98</v>
      </c>
      <c r="G3" s="6" t="s">
        <v>59</v>
      </c>
      <c r="H3" s="7">
        <v>69.98</v>
      </c>
      <c r="I3" s="8">
        <f t="shared" ref="I3:I17" si="0">IF(H3="","",(IF($C$20&lt;25%,"N/A",IF(H3&lt;=($D$20+$A$20),H3,"Descartado"))))</f>
        <v>69.98</v>
      </c>
    </row>
    <row r="4" spans="1:9">
      <c r="A4" s="55"/>
      <c r="B4" s="56"/>
      <c r="C4" s="57"/>
      <c r="D4" s="58"/>
      <c r="E4" s="59"/>
      <c r="F4" s="59"/>
      <c r="G4" s="6" t="s">
        <v>60</v>
      </c>
      <c r="H4" s="7">
        <v>100</v>
      </c>
      <c r="I4" s="8">
        <f t="shared" si="0"/>
        <v>100</v>
      </c>
    </row>
    <row r="5" spans="1:9">
      <c r="A5" s="55"/>
      <c r="B5" s="56"/>
      <c r="C5" s="57"/>
      <c r="D5" s="58"/>
      <c r="E5" s="59"/>
      <c r="F5" s="59"/>
      <c r="G5" s="6" t="s">
        <v>61</v>
      </c>
      <c r="H5" s="7">
        <v>100</v>
      </c>
      <c r="I5" s="8">
        <f t="shared" si="0"/>
        <v>100</v>
      </c>
    </row>
    <row r="6" spans="1:9">
      <c r="A6" s="55"/>
      <c r="B6" s="56"/>
      <c r="C6" s="57"/>
      <c r="D6" s="58"/>
      <c r="E6" s="59"/>
      <c r="F6" s="59"/>
      <c r="G6" s="6" t="s">
        <v>62</v>
      </c>
      <c r="H6" s="7">
        <v>200</v>
      </c>
      <c r="I6" s="8" t="str">
        <f t="shared" si="0"/>
        <v>Descartado</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89.99</v>
      </c>
    </row>
    <row r="23" spans="1:11">
      <c r="B23" s="25"/>
      <c r="C23" s="25"/>
      <c r="D23" s="61"/>
      <c r="E23" s="61"/>
      <c r="F23" s="33"/>
      <c r="G23" s="4" t="s">
        <v>19</v>
      </c>
      <c r="H23" s="24">
        <f>ROUND(H22,2)*D3</f>
        <v>8999</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29</v>
      </c>
      <c r="B2" s="2" t="s">
        <v>2</v>
      </c>
      <c r="C2" s="2" t="s">
        <v>3</v>
      </c>
      <c r="D2" s="2" t="s">
        <v>4</v>
      </c>
      <c r="E2" s="3" t="s">
        <v>5</v>
      </c>
      <c r="F2" s="3" t="s">
        <v>6</v>
      </c>
      <c r="G2" s="2" t="s">
        <v>7</v>
      </c>
      <c r="H2" s="4" t="s">
        <v>8</v>
      </c>
      <c r="I2" s="5" t="s">
        <v>9</v>
      </c>
    </row>
    <row r="3" spans="1:9" ht="12.75" customHeight="1">
      <c r="A3" s="55"/>
      <c r="B3" s="56" t="s">
        <v>119</v>
      </c>
      <c r="C3" s="57" t="s">
        <v>10</v>
      </c>
      <c r="D3" s="58">
        <v>50</v>
      </c>
      <c r="E3" s="59">
        <f>IF(C20&lt;=25%,D20,MIN(E20:F20))</f>
        <v>104.9</v>
      </c>
      <c r="F3" s="59">
        <f>MIN(H3:H17)</f>
        <v>33.454803200000001</v>
      </c>
      <c r="G3" s="6" t="s">
        <v>221</v>
      </c>
      <c r="H3" s="7">
        <v>33.454803200000001</v>
      </c>
      <c r="I3" s="8">
        <f t="shared" ref="I3:I17" si="0">IF(H3="","",(IF($C$20&lt;25%,"N/A",IF(H3&lt;=($D$20+$A$20),H3,"Descartado"))))</f>
        <v>33.454803200000001</v>
      </c>
    </row>
    <row r="4" spans="1:9">
      <c r="A4" s="55"/>
      <c r="B4" s="56"/>
      <c r="C4" s="57"/>
      <c r="D4" s="58"/>
      <c r="E4" s="59"/>
      <c r="F4" s="59"/>
      <c r="G4" s="6" t="s">
        <v>232</v>
      </c>
      <c r="H4" s="7">
        <v>179.9</v>
      </c>
      <c r="I4" s="8">
        <f t="shared" si="0"/>
        <v>179.9</v>
      </c>
    </row>
    <row r="5" spans="1:9">
      <c r="A5" s="55"/>
      <c r="B5" s="56"/>
      <c r="C5" s="57"/>
      <c r="D5" s="58"/>
      <c r="E5" s="59"/>
      <c r="F5" s="59"/>
      <c r="G5" s="6" t="s">
        <v>233</v>
      </c>
      <c r="H5" s="7">
        <v>38.89</v>
      </c>
      <c r="I5" s="8">
        <f t="shared" si="0"/>
        <v>38.89</v>
      </c>
    </row>
    <row r="6" spans="1:9">
      <c r="A6" s="55"/>
      <c r="B6" s="56"/>
      <c r="C6" s="57"/>
      <c r="D6" s="58"/>
      <c r="E6" s="59"/>
      <c r="F6" s="59"/>
      <c r="G6" s="6" t="s">
        <v>231</v>
      </c>
      <c r="H6" s="7">
        <v>170.91</v>
      </c>
      <c r="I6" s="8">
        <f t="shared" si="0"/>
        <v>170.91</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80.50030473926391</v>
      </c>
      <c r="B20" s="19">
        <f>COUNT(H3:H17)</f>
        <v>4</v>
      </c>
      <c r="C20" s="20">
        <f>IF(B20&lt;2,"N/A",(A20/D20))</f>
        <v>0.76094436845887048</v>
      </c>
      <c r="D20" s="21">
        <f>ROUND(AVERAGE(H3:H17),2)</f>
        <v>105.79</v>
      </c>
      <c r="E20" s="22">
        <f>IFERROR(ROUND(IF(B20&lt;2,"N/A",(IF(C20&lt;=25%,"N/A",AVERAGE(I3:I17)))),2),"N/A")</f>
        <v>105.79</v>
      </c>
      <c r="F20" s="22">
        <f>ROUND(MEDIAN(H3:H17),2)</f>
        <v>104.9</v>
      </c>
      <c r="G20" s="23" t="str">
        <f>INDEX(G3:G17,MATCH(H20,H3:H17,0))</f>
        <v>INTERTON COMERCIO E IMPORTACAO LTDA</v>
      </c>
      <c r="H20" s="24">
        <f>MIN(H3:H17)</f>
        <v>33.454803200000001</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104.9</v>
      </c>
    </row>
    <row r="23" spans="1:11">
      <c r="B23" s="25"/>
      <c r="C23" s="25"/>
      <c r="D23" s="61"/>
      <c r="E23" s="61"/>
      <c r="F23" s="33"/>
      <c r="G23" s="4" t="s">
        <v>19</v>
      </c>
      <c r="H23" s="24">
        <f>ROUND(H22,2)*D3</f>
        <v>5245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63</v>
      </c>
      <c r="B2" s="2" t="s">
        <v>2</v>
      </c>
      <c r="C2" s="2" t="s">
        <v>3</v>
      </c>
      <c r="D2" s="2" t="s">
        <v>4</v>
      </c>
      <c r="E2" s="3" t="s">
        <v>5</v>
      </c>
      <c r="F2" s="3" t="s">
        <v>6</v>
      </c>
      <c r="G2" s="2" t="s">
        <v>7</v>
      </c>
      <c r="H2" s="4" t="s">
        <v>8</v>
      </c>
      <c r="I2" s="5" t="s">
        <v>9</v>
      </c>
    </row>
    <row r="3" spans="1:9" ht="12.75" customHeight="1">
      <c r="A3" s="55"/>
      <c r="B3" s="56" t="s">
        <v>64</v>
      </c>
      <c r="C3" s="57" t="s">
        <v>65</v>
      </c>
      <c r="D3" s="58">
        <v>600</v>
      </c>
      <c r="E3" s="59">
        <f>IF(C20&lt;=25%,D20,MIN(E20:F20))</f>
        <v>2.29</v>
      </c>
      <c r="F3" s="59">
        <f>MIN(H3:H17)</f>
        <v>1.51</v>
      </c>
      <c r="G3" s="6" t="s">
        <v>66</v>
      </c>
      <c r="H3" s="7">
        <v>1.51</v>
      </c>
      <c r="I3" s="8">
        <f t="shared" ref="I3:I17" si="0">IF(H3="","",(IF($C$20&lt;25%,"N/A",IF(H3&lt;=($D$20+$A$20),H3,"Descartado"))))</f>
        <v>1.51</v>
      </c>
    </row>
    <row r="4" spans="1:9">
      <c r="A4" s="55"/>
      <c r="B4" s="56"/>
      <c r="C4" s="57"/>
      <c r="D4" s="58"/>
      <c r="E4" s="59"/>
      <c r="F4" s="59"/>
      <c r="G4" s="6" t="s">
        <v>67</v>
      </c>
      <c r="H4" s="7">
        <v>1.9</v>
      </c>
      <c r="I4" s="8">
        <f t="shared" si="0"/>
        <v>1.9</v>
      </c>
    </row>
    <row r="5" spans="1:9">
      <c r="A5" s="55"/>
      <c r="B5" s="56"/>
      <c r="C5" s="57"/>
      <c r="D5" s="58"/>
      <c r="E5" s="59"/>
      <c r="F5" s="59"/>
      <c r="G5" s="6" t="s">
        <v>68</v>
      </c>
      <c r="H5" s="7">
        <v>2</v>
      </c>
      <c r="I5" s="8">
        <f t="shared" si="0"/>
        <v>2</v>
      </c>
    </row>
    <row r="6" spans="1:9">
      <c r="A6" s="55"/>
      <c r="B6" s="56"/>
      <c r="C6" s="57"/>
      <c r="D6" s="58"/>
      <c r="E6" s="59"/>
      <c r="F6" s="59"/>
      <c r="G6" s="6" t="s">
        <v>69</v>
      </c>
      <c r="H6" s="7">
        <v>2.5</v>
      </c>
      <c r="I6" s="8">
        <f t="shared" si="0"/>
        <v>2.5</v>
      </c>
    </row>
    <row r="7" spans="1:9">
      <c r="A7" s="55"/>
      <c r="B7" s="56"/>
      <c r="C7" s="57"/>
      <c r="D7" s="58"/>
      <c r="E7" s="59"/>
      <c r="F7" s="59"/>
      <c r="G7" s="6" t="s">
        <v>70</v>
      </c>
      <c r="H7" s="7">
        <v>2.5299999999999998</v>
      </c>
      <c r="I7" s="8">
        <f t="shared" si="0"/>
        <v>2.5299999999999998</v>
      </c>
    </row>
    <row r="8" spans="1:9">
      <c r="A8" s="55"/>
      <c r="B8" s="56"/>
      <c r="C8" s="57"/>
      <c r="D8" s="58"/>
      <c r="E8" s="59"/>
      <c r="F8" s="59"/>
      <c r="G8" s="6" t="s">
        <v>71</v>
      </c>
      <c r="H8" s="7">
        <v>3.3</v>
      </c>
      <c r="I8" s="8">
        <f t="shared" si="0"/>
        <v>3.3</v>
      </c>
    </row>
    <row r="9" spans="1:9">
      <c r="A9" s="55"/>
      <c r="B9" s="56"/>
      <c r="C9" s="57"/>
      <c r="D9" s="58"/>
      <c r="E9" s="59"/>
      <c r="F9" s="59"/>
      <c r="G9" s="6" t="s">
        <v>72</v>
      </c>
      <c r="H9" s="7">
        <v>3.44</v>
      </c>
      <c r="I9" s="8" t="str">
        <f t="shared" si="0"/>
        <v>Descartado</v>
      </c>
    </row>
    <row r="10" spans="1:9">
      <c r="A10" s="55"/>
      <c r="B10" s="56"/>
      <c r="C10" s="57"/>
      <c r="D10" s="58"/>
      <c r="E10" s="59"/>
      <c r="F10" s="59"/>
      <c r="G10" s="6" t="s">
        <v>50</v>
      </c>
      <c r="H10" s="7">
        <v>3.54</v>
      </c>
      <c r="I10" s="8" t="str">
        <f t="shared" si="0"/>
        <v>Descartado</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2.29</v>
      </c>
    </row>
    <row r="23" spans="1:11">
      <c r="B23" s="25"/>
      <c r="C23" s="25"/>
      <c r="D23" s="61"/>
      <c r="E23" s="61"/>
      <c r="F23" s="33"/>
      <c r="G23" s="4" t="s">
        <v>19</v>
      </c>
      <c r="H23" s="24">
        <f>ROUND(H22,2)*D3</f>
        <v>1374</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73</v>
      </c>
      <c r="B2" s="2" t="s">
        <v>2</v>
      </c>
      <c r="C2" s="2" t="s">
        <v>3</v>
      </c>
      <c r="D2" s="2" t="s">
        <v>4</v>
      </c>
      <c r="E2" s="3" t="s">
        <v>5</v>
      </c>
      <c r="F2" s="3" t="s">
        <v>6</v>
      </c>
      <c r="G2" s="2" t="s">
        <v>7</v>
      </c>
      <c r="H2" s="4" t="s">
        <v>8</v>
      </c>
      <c r="I2" s="5" t="s">
        <v>9</v>
      </c>
    </row>
    <row r="3" spans="1:9" ht="12.75" customHeight="1">
      <c r="A3" s="55"/>
      <c r="B3" s="56" t="s">
        <v>74</v>
      </c>
      <c r="C3" s="57" t="s">
        <v>65</v>
      </c>
      <c r="D3" s="58">
        <v>600</v>
      </c>
      <c r="E3" s="59">
        <f>IF(C20&lt;=25%,D20,MIN(E20:F20))</f>
        <v>4.1500000000000004</v>
      </c>
      <c r="F3" s="59">
        <f>MIN(H3:H17)</f>
        <v>2.14</v>
      </c>
      <c r="G3" s="6" t="s">
        <v>75</v>
      </c>
      <c r="H3" s="7">
        <v>2.14</v>
      </c>
      <c r="I3" s="8">
        <f t="shared" ref="I3:I17" si="0">IF(H3="","",(IF($C$20&lt;25%,"N/A",IF(H3&lt;=($D$20+$A$20),H3,"Descartado"))))</f>
        <v>2.14</v>
      </c>
    </row>
    <row r="4" spans="1:9">
      <c r="A4" s="55"/>
      <c r="B4" s="56"/>
      <c r="C4" s="57"/>
      <c r="D4" s="58"/>
      <c r="E4" s="59"/>
      <c r="F4" s="59"/>
      <c r="G4" s="6" t="s">
        <v>76</v>
      </c>
      <c r="H4" s="7">
        <v>2.65</v>
      </c>
      <c r="I4" s="8">
        <f t="shared" si="0"/>
        <v>2.65</v>
      </c>
    </row>
    <row r="5" spans="1:9">
      <c r="A5" s="55"/>
      <c r="B5" s="56"/>
      <c r="C5" s="57"/>
      <c r="D5" s="58"/>
      <c r="E5" s="59"/>
      <c r="F5" s="59"/>
      <c r="G5" s="6" t="s">
        <v>66</v>
      </c>
      <c r="H5" s="7">
        <v>3.12</v>
      </c>
      <c r="I5" s="8">
        <f t="shared" si="0"/>
        <v>3.12</v>
      </c>
    </row>
    <row r="6" spans="1:9">
      <c r="A6" s="55"/>
      <c r="B6" s="56"/>
      <c r="C6" s="57"/>
      <c r="D6" s="58"/>
      <c r="E6" s="59"/>
      <c r="F6" s="59"/>
      <c r="G6" s="6" t="s">
        <v>69</v>
      </c>
      <c r="H6" s="7">
        <v>5</v>
      </c>
      <c r="I6" s="8">
        <f t="shared" si="0"/>
        <v>5</v>
      </c>
    </row>
    <row r="7" spans="1:9">
      <c r="A7" s="55"/>
      <c r="B7" s="56"/>
      <c r="C7" s="57"/>
      <c r="D7" s="58"/>
      <c r="E7" s="59"/>
      <c r="F7" s="59"/>
      <c r="G7" s="6" t="s">
        <v>77</v>
      </c>
      <c r="H7" s="7">
        <v>5.26</v>
      </c>
      <c r="I7" s="8">
        <f t="shared" si="0"/>
        <v>5.26</v>
      </c>
    </row>
    <row r="8" spans="1:9">
      <c r="A8" s="55"/>
      <c r="B8" s="56"/>
      <c r="C8" s="57"/>
      <c r="D8" s="58"/>
      <c r="E8" s="59"/>
      <c r="F8" s="59"/>
      <c r="G8" s="6" t="s">
        <v>78</v>
      </c>
      <c r="H8" s="7">
        <v>5.4</v>
      </c>
      <c r="I8" s="8">
        <f t="shared" si="0"/>
        <v>5.4</v>
      </c>
    </row>
    <row r="9" spans="1:9">
      <c r="A9" s="55"/>
      <c r="B9" s="56"/>
      <c r="C9" s="57"/>
      <c r="D9" s="58"/>
      <c r="E9" s="59"/>
      <c r="F9" s="59"/>
      <c r="G9" s="6" t="s">
        <v>79</v>
      </c>
      <c r="H9" s="7">
        <v>5.5</v>
      </c>
      <c r="I9" s="8">
        <f t="shared" si="0"/>
        <v>5.5</v>
      </c>
    </row>
    <row r="10" spans="1:9">
      <c r="A10" s="55"/>
      <c r="B10" s="56"/>
      <c r="C10" s="57"/>
      <c r="D10" s="58"/>
      <c r="E10" s="59"/>
      <c r="F10" s="59"/>
      <c r="G10" s="6" t="s">
        <v>80</v>
      </c>
      <c r="H10" s="7">
        <v>6</v>
      </c>
      <c r="I10" s="8" t="str">
        <f t="shared" si="0"/>
        <v>Descartado</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4.1500000000000004</v>
      </c>
    </row>
    <row r="23" spans="1:11">
      <c r="B23" s="25"/>
      <c r="C23" s="25"/>
      <c r="D23" s="61"/>
      <c r="E23" s="61"/>
      <c r="F23" s="33"/>
      <c r="G23" s="4" t="s">
        <v>19</v>
      </c>
      <c r="H23" s="24">
        <f>ROUND(H22,2)*D3</f>
        <v>2490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81</v>
      </c>
      <c r="B2" s="2" t="s">
        <v>2</v>
      </c>
      <c r="C2" s="2" t="s">
        <v>3</v>
      </c>
      <c r="D2" s="2" t="s">
        <v>4</v>
      </c>
      <c r="E2" s="3" t="s">
        <v>5</v>
      </c>
      <c r="F2" s="3" t="s">
        <v>6</v>
      </c>
      <c r="G2" s="2" t="s">
        <v>7</v>
      </c>
      <c r="H2" s="4" t="s">
        <v>8</v>
      </c>
      <c r="I2" s="5" t="s">
        <v>9</v>
      </c>
    </row>
    <row r="3" spans="1:9" ht="12.75" customHeight="1">
      <c r="A3" s="55"/>
      <c r="B3" s="56" t="s">
        <v>82</v>
      </c>
      <c r="C3" s="57" t="s">
        <v>10</v>
      </c>
      <c r="D3" s="58">
        <v>200</v>
      </c>
      <c r="E3" s="59">
        <f>IF(C20&lt;=25%,D20,MIN(E20:F20))</f>
        <v>7.87</v>
      </c>
      <c r="F3" s="59">
        <f>MIN(H3:H17)</f>
        <v>6.03</v>
      </c>
      <c r="G3" s="6" t="s">
        <v>83</v>
      </c>
      <c r="H3" s="7">
        <v>6.03</v>
      </c>
      <c r="I3" s="8">
        <f t="shared" ref="I3:I17" si="0">IF(H3="","",(IF($C$20&lt;25%,"N/A",IF(H3&lt;=($D$20+$A$20),H3,"Descartado"))))</f>
        <v>6.03</v>
      </c>
    </row>
    <row r="4" spans="1:9">
      <c r="A4" s="55"/>
      <c r="B4" s="56"/>
      <c r="C4" s="57"/>
      <c r="D4" s="58"/>
      <c r="E4" s="59"/>
      <c r="F4" s="59"/>
      <c r="G4" s="6" t="s">
        <v>69</v>
      </c>
      <c r="H4" s="7">
        <v>6.5</v>
      </c>
      <c r="I4" s="8">
        <f t="shared" si="0"/>
        <v>6.5</v>
      </c>
    </row>
    <row r="5" spans="1:9">
      <c r="A5" s="55"/>
      <c r="B5" s="56"/>
      <c r="C5" s="57"/>
      <c r="D5" s="58"/>
      <c r="E5" s="59"/>
      <c r="F5" s="59"/>
      <c r="G5" s="6" t="s">
        <v>70</v>
      </c>
      <c r="H5" s="7">
        <v>7.1</v>
      </c>
      <c r="I5" s="8">
        <f t="shared" si="0"/>
        <v>7.1</v>
      </c>
    </row>
    <row r="6" spans="1:9">
      <c r="A6" s="55"/>
      <c r="B6" s="56"/>
      <c r="C6" s="57"/>
      <c r="D6" s="58"/>
      <c r="E6" s="59"/>
      <c r="F6" s="59"/>
      <c r="G6" s="6" t="s">
        <v>84</v>
      </c>
      <c r="H6" s="7">
        <v>7.8</v>
      </c>
      <c r="I6" s="8">
        <f t="shared" si="0"/>
        <v>7.8</v>
      </c>
    </row>
    <row r="7" spans="1:9">
      <c r="A7" s="55"/>
      <c r="B7" s="56"/>
      <c r="C7" s="57"/>
      <c r="D7" s="58"/>
      <c r="E7" s="59"/>
      <c r="F7" s="59"/>
      <c r="G7" s="6" t="s">
        <v>85</v>
      </c>
      <c r="H7" s="7">
        <v>7.87</v>
      </c>
      <c r="I7" s="8">
        <f t="shared" si="0"/>
        <v>7.87</v>
      </c>
    </row>
    <row r="8" spans="1:9">
      <c r="A8" s="55"/>
      <c r="B8" s="56"/>
      <c r="C8" s="57"/>
      <c r="D8" s="58"/>
      <c r="E8" s="59"/>
      <c r="F8" s="59"/>
      <c r="G8" s="6" t="s">
        <v>86</v>
      </c>
      <c r="H8" s="7">
        <v>8.5</v>
      </c>
      <c r="I8" s="8">
        <f t="shared" si="0"/>
        <v>8.5</v>
      </c>
    </row>
    <row r="9" spans="1:9">
      <c r="A9" s="55"/>
      <c r="B9" s="56"/>
      <c r="C9" s="57"/>
      <c r="D9" s="58"/>
      <c r="E9" s="59"/>
      <c r="F9" s="59"/>
      <c r="G9" s="6" t="s">
        <v>80</v>
      </c>
      <c r="H9" s="7">
        <v>10.27</v>
      </c>
      <c r="I9" s="8">
        <f t="shared" si="0"/>
        <v>10.27</v>
      </c>
    </row>
    <row r="10" spans="1:9">
      <c r="A10" s="55"/>
      <c r="B10" s="56"/>
      <c r="C10" s="57"/>
      <c r="D10" s="58"/>
      <c r="E10" s="59"/>
      <c r="F10" s="59"/>
      <c r="G10" s="6" t="s">
        <v>87</v>
      </c>
      <c r="H10" s="7">
        <v>11.49</v>
      </c>
      <c r="I10" s="8">
        <f t="shared" si="0"/>
        <v>11.49</v>
      </c>
    </row>
    <row r="11" spans="1:9">
      <c r="A11" s="55"/>
      <c r="B11" s="56"/>
      <c r="C11" s="57"/>
      <c r="D11" s="58"/>
      <c r="E11" s="59"/>
      <c r="F11" s="59"/>
      <c r="G11" s="6" t="s">
        <v>88</v>
      </c>
      <c r="H11" s="7">
        <v>14.8</v>
      </c>
      <c r="I11" s="8" t="str">
        <f t="shared" si="0"/>
        <v>Descartado</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7.87</v>
      </c>
    </row>
    <row r="23" spans="1:11">
      <c r="B23" s="25"/>
      <c r="C23" s="25"/>
      <c r="D23" s="61"/>
      <c r="E23" s="61"/>
      <c r="F23" s="33"/>
      <c r="G23" s="4" t="s">
        <v>19</v>
      </c>
      <c r="H23" s="24">
        <f>ROUND(H22,2)*D3</f>
        <v>1574</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89</v>
      </c>
      <c r="B2" s="2" t="s">
        <v>2</v>
      </c>
      <c r="C2" s="2" t="s">
        <v>3</v>
      </c>
      <c r="D2" s="2" t="s">
        <v>4</v>
      </c>
      <c r="E2" s="3" t="s">
        <v>5</v>
      </c>
      <c r="F2" s="3" t="s">
        <v>6</v>
      </c>
      <c r="G2" s="2" t="s">
        <v>7</v>
      </c>
      <c r="H2" s="4" t="s">
        <v>8</v>
      </c>
      <c r="I2" s="5" t="s">
        <v>9</v>
      </c>
    </row>
    <row r="3" spans="1:9" ht="12.75" customHeight="1">
      <c r="A3" s="55"/>
      <c r="B3" s="56" t="s">
        <v>90</v>
      </c>
      <c r="C3" s="57" t="s">
        <v>10</v>
      </c>
      <c r="D3" s="58">
        <v>200</v>
      </c>
      <c r="E3" s="59">
        <f>IF(C20&lt;=25%,D20,MIN(E20:F20))</f>
        <v>248.86</v>
      </c>
      <c r="F3" s="59">
        <f>MIN(H3:H17)</f>
        <v>219</v>
      </c>
      <c r="G3" s="6" t="s">
        <v>91</v>
      </c>
      <c r="H3" s="7">
        <v>219</v>
      </c>
      <c r="I3" s="8" t="str">
        <f t="shared" ref="I3:I17" si="0">IF(H3="","",(IF($C$20&lt;25%,"N/A",IF(H3&lt;=($D$20+$A$20),H3,"Descartado"))))</f>
        <v>N/A</v>
      </c>
    </row>
    <row r="4" spans="1:9">
      <c r="A4" s="55"/>
      <c r="B4" s="56"/>
      <c r="C4" s="57"/>
      <c r="D4" s="58"/>
      <c r="E4" s="59"/>
      <c r="F4" s="59"/>
      <c r="G4" s="6" t="s">
        <v>92</v>
      </c>
      <c r="H4" s="7">
        <v>234.3</v>
      </c>
      <c r="I4" s="8" t="str">
        <f t="shared" si="0"/>
        <v>N/A</v>
      </c>
    </row>
    <row r="5" spans="1:9">
      <c r="A5" s="55"/>
      <c r="B5" s="56"/>
      <c r="C5" s="57"/>
      <c r="D5" s="58"/>
      <c r="E5" s="59"/>
      <c r="F5" s="59"/>
      <c r="G5" s="6" t="s">
        <v>93</v>
      </c>
      <c r="H5" s="7">
        <v>264</v>
      </c>
      <c r="I5" s="8" t="str">
        <f t="shared" si="0"/>
        <v>N/A</v>
      </c>
    </row>
    <row r="6" spans="1:9">
      <c r="A6" s="55"/>
      <c r="B6" s="56"/>
      <c r="C6" s="57"/>
      <c r="D6" s="58"/>
      <c r="E6" s="59"/>
      <c r="F6" s="59"/>
      <c r="G6" s="6" t="s">
        <v>94</v>
      </c>
      <c r="H6" s="7">
        <v>278.14</v>
      </c>
      <c r="I6" s="8" t="str">
        <f t="shared" si="0"/>
        <v>N/A</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248.86</v>
      </c>
    </row>
    <row r="23" spans="1:11">
      <c r="B23" s="25"/>
      <c r="C23" s="25"/>
      <c r="D23" s="61"/>
      <c r="E23" s="61"/>
      <c r="F23" s="33"/>
      <c r="G23" s="4" t="s">
        <v>19</v>
      </c>
      <c r="H23" s="24">
        <f>ROUND(H22,2)*D3</f>
        <v>49772</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95</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96</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97</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98</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99</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100</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30</v>
      </c>
      <c r="B2" s="2" t="s">
        <v>2</v>
      </c>
      <c r="C2" s="2" t="s">
        <v>3</v>
      </c>
      <c r="D2" s="2" t="s">
        <v>4</v>
      </c>
      <c r="E2" s="3" t="s">
        <v>5</v>
      </c>
      <c r="F2" s="3" t="s">
        <v>6</v>
      </c>
      <c r="G2" s="2" t="s">
        <v>7</v>
      </c>
      <c r="H2" s="4" t="s">
        <v>8</v>
      </c>
      <c r="I2" s="5" t="s">
        <v>9</v>
      </c>
    </row>
    <row r="3" spans="1:9" ht="12.75" customHeight="1">
      <c r="A3" s="55"/>
      <c r="B3" s="56" t="s">
        <v>120</v>
      </c>
      <c r="C3" s="57" t="s">
        <v>10</v>
      </c>
      <c r="D3" s="58">
        <v>30</v>
      </c>
      <c r="E3" s="59">
        <f>IF(C20&lt;=25%,D20,MIN(E20:F20))</f>
        <v>58.28</v>
      </c>
      <c r="F3" s="59">
        <f>MIN(H3:H17)</f>
        <v>51.966529999999999</v>
      </c>
      <c r="G3" s="6" t="s">
        <v>222</v>
      </c>
      <c r="H3" s="7">
        <v>51.966529999999999</v>
      </c>
      <c r="I3" s="8" t="str">
        <f t="shared" ref="I3:I17" si="0">IF(H3="","",(IF($C$20&lt;25%,"N/A",IF(H3&lt;=($D$20+$A$20),H3,"Descartado"))))</f>
        <v>N/A</v>
      </c>
    </row>
    <row r="4" spans="1:9">
      <c r="A4" s="55"/>
      <c r="B4" s="56"/>
      <c r="C4" s="57"/>
      <c r="D4" s="58"/>
      <c r="E4" s="59"/>
      <c r="F4" s="59"/>
      <c r="G4" s="6" t="s">
        <v>230</v>
      </c>
      <c r="H4" s="7">
        <v>69.75</v>
      </c>
      <c r="I4" s="8" t="str">
        <f t="shared" si="0"/>
        <v>N/A</v>
      </c>
    </row>
    <row r="5" spans="1:9">
      <c r="A5" s="55"/>
      <c r="B5" s="56"/>
      <c r="C5" s="57"/>
      <c r="D5" s="58"/>
      <c r="E5" s="59"/>
      <c r="F5" s="59"/>
      <c r="G5" s="6" t="s">
        <v>231</v>
      </c>
      <c r="H5" s="7">
        <v>53.11</v>
      </c>
      <c r="I5" s="8" t="str">
        <f t="shared" si="0"/>
        <v>N/A</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9.9536335817780976</v>
      </c>
      <c r="B20" s="19">
        <f>COUNT(H3:H17)</f>
        <v>3</v>
      </c>
      <c r="C20" s="20">
        <f>IF(B20&lt;2,"N/A",(A20/D20))</f>
        <v>0.17078986928239701</v>
      </c>
      <c r="D20" s="21">
        <f>ROUND(AVERAGE(H3:H17),2)</f>
        <v>58.28</v>
      </c>
      <c r="E20" s="22" t="str">
        <f>IFERROR(ROUND(IF(B20&lt;2,"N/A",(IF(C20&lt;=25%,"N/A",AVERAGE(I3:I17)))),2),"N/A")</f>
        <v>N/A</v>
      </c>
      <c r="F20" s="22">
        <f>ROUND(MEDIAN(H3:H17),2)</f>
        <v>53.11</v>
      </c>
      <c r="G20" s="23" t="str">
        <f>INDEX(G3:G17,MATCH(H20,H3:H17,0))</f>
        <v>DRC SOLAR E SUPRIMENTOS DE INFORMATICA LTDA</v>
      </c>
      <c r="H20" s="24">
        <f>MIN(H3:H17)</f>
        <v>51.966529999999999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58.28</v>
      </c>
    </row>
    <row r="23" spans="1:11">
      <c r="B23" s="25"/>
      <c r="C23" s="25"/>
      <c r="D23" s="61"/>
      <c r="E23" s="61"/>
      <c r="F23" s="33"/>
      <c r="G23" s="4" t="s">
        <v>19</v>
      </c>
      <c r="H23" s="24">
        <f>ROUND(H22,2)*D3</f>
        <v>1748.4</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101</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102</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103</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104</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105</v>
      </c>
      <c r="B2" s="2" t="s">
        <v>2</v>
      </c>
      <c r="C2" s="2" t="s">
        <v>3</v>
      </c>
      <c r="D2" s="2" t="s">
        <v>4</v>
      </c>
      <c r="E2" s="3" t="s">
        <v>5</v>
      </c>
      <c r="F2" s="3" t="s">
        <v>6</v>
      </c>
      <c r="G2" s="2" t="s">
        <v>7</v>
      </c>
      <c r="H2" s="4" t="s">
        <v>8</v>
      </c>
      <c r="I2" s="5" t="s">
        <v>9</v>
      </c>
    </row>
    <row r="3" spans="1:9" ht="12.75" customHeight="1">
      <c r="A3" s="55"/>
      <c r="B3" s="56"/>
      <c r="C3" s="57" t="s">
        <v>10</v>
      </c>
      <c r="D3" s="58"/>
      <c r="E3" s="59" t="e">
        <f>IF(C20&lt;=25%,D20,MIN(E20:F20))</f>
        <v>#NUM!</v>
      </c>
      <c r="F3" s="59">
        <f>MIN(H3:H17)</f>
        <v>0</v>
      </c>
      <c r="G3" s="6"/>
      <c r="H3" s="7"/>
      <c r="I3" s="8" t="str">
        <f t="shared" ref="I3:I17" si="0">IF(H3="","",(IF($C$20&lt;25%,"N/A",IF(H3&lt;=($D$20+$A$20),H3,"Descartado"))))</f>
        <v/>
      </c>
    </row>
    <row r="4" spans="1:9">
      <c r="A4" s="55"/>
      <c r="B4" s="56"/>
      <c r="C4" s="57"/>
      <c r="D4" s="58"/>
      <c r="E4" s="59"/>
      <c r="F4" s="59"/>
      <c r="G4" s="6"/>
      <c r="H4" s="7"/>
      <c r="I4" s="8" t="str">
        <f t="shared" si="0"/>
        <v/>
      </c>
    </row>
    <row r="5" spans="1:9">
      <c r="A5" s="55"/>
      <c r="B5" s="56"/>
      <c r="C5" s="57"/>
      <c r="D5" s="58"/>
      <c r="E5" s="59"/>
      <c r="F5" s="59"/>
      <c r="G5" s="6"/>
      <c r="H5" s="7"/>
      <c r="I5" s="8" t="str">
        <f t="shared" si="0"/>
        <v/>
      </c>
    </row>
    <row r="6" spans="1:9">
      <c r="A6" s="55"/>
      <c r="B6" s="56"/>
      <c r="C6" s="57"/>
      <c r="D6" s="58"/>
      <c r="E6" s="59"/>
      <c r="F6" s="59"/>
      <c r="G6" s="6"/>
      <c r="H6" s="7"/>
      <c r="I6" s="8" t="str">
        <f t="shared" si="0"/>
        <v/>
      </c>
    </row>
    <row r="7" spans="1:9">
      <c r="A7" s="55"/>
      <c r="B7" s="56"/>
      <c r="C7" s="57"/>
      <c r="D7" s="58"/>
      <c r="E7" s="59"/>
      <c r="F7" s="59"/>
      <c r="G7" s="6"/>
      <c r="H7" s="7"/>
      <c r="I7" s="8" t="str">
        <f t="shared" si="0"/>
        <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1"/>
      <c r="E22" s="61"/>
      <c r="F22" s="30"/>
      <c r="G22" s="31" t="s">
        <v>18</v>
      </c>
      <c r="H22" s="32" t="e">
        <f>IF(C20&lt;=25%,D20,MIN(E20:F20))</f>
        <v>#NUM!</v>
      </c>
    </row>
    <row r="23" spans="1:11">
      <c r="B23" s="25"/>
      <c r="C23" s="25"/>
      <c r="D23" s="61"/>
      <c r="E23" s="61"/>
      <c r="F23" s="33"/>
      <c r="G23" s="4" t="s">
        <v>19</v>
      </c>
      <c r="H23" s="24" t="e">
        <f>ROUND(H22,2)*D3</f>
        <v>#NUM!</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7"/>
  <sheetViews>
    <sheetView tabSelected="1" view="pageBreakPreview" zoomScaleNormal="100" zoomScaleSheetLayoutView="100" workbookViewId="0">
      <selection activeCell="J13" sqref="J13"/>
    </sheetView>
  </sheetViews>
  <sheetFormatPr defaultColWidth="9.28515625" defaultRowHeight="12.75"/>
  <cols>
    <col min="1" max="1" width="9.140625" style="35" customWidth="1"/>
    <col min="2" max="2" width="86.85546875" style="35" customWidth="1"/>
    <col min="3" max="5" width="13.28515625" style="35" customWidth="1"/>
    <col min="6" max="6" width="17.28515625" style="35" customWidth="1"/>
    <col min="7" max="13" width="9.140625" style="36" customWidth="1"/>
    <col min="14" max="63" width="9.140625" style="35" customWidth="1"/>
    <col min="1023" max="1024" width="11.5703125" customWidth="1"/>
  </cols>
  <sheetData>
    <row r="1" spans="1:6" ht="12.75" customHeight="1">
      <c r="A1" s="37"/>
      <c r="B1" s="38"/>
      <c r="C1" s="39"/>
      <c r="D1" s="39"/>
      <c r="E1" s="39"/>
      <c r="F1" s="39"/>
    </row>
    <row r="2" spans="1:6" ht="12.75" customHeight="1">
      <c r="A2" s="37"/>
      <c r="B2" s="38"/>
      <c r="C2" s="39"/>
      <c r="D2" s="39"/>
      <c r="E2" s="39"/>
      <c r="F2" s="39"/>
    </row>
    <row r="3" spans="1:6" ht="12.75" customHeight="1">
      <c r="A3" s="37"/>
      <c r="B3" s="38"/>
      <c r="C3" s="39"/>
      <c r="D3" s="39"/>
      <c r="E3" s="39"/>
      <c r="F3" s="39"/>
    </row>
    <row r="4" spans="1:6" ht="12.75" customHeight="1">
      <c r="A4" s="37"/>
      <c r="B4" s="38"/>
      <c r="C4" s="39"/>
      <c r="D4" s="39"/>
      <c r="E4" s="39"/>
      <c r="F4" s="39"/>
    </row>
    <row r="5" spans="1:6" ht="12.75" customHeight="1">
      <c r="A5" s="64"/>
      <c r="B5" s="64"/>
      <c r="C5" s="64"/>
      <c r="D5" s="64"/>
      <c r="E5" s="64"/>
      <c r="F5" s="64"/>
    </row>
    <row r="6" spans="1:6" ht="12.75" customHeight="1">
      <c r="A6" s="64"/>
      <c r="B6" s="64"/>
      <c r="C6" s="64"/>
      <c r="D6" s="64"/>
      <c r="E6" s="64"/>
      <c r="F6" s="64"/>
    </row>
    <row r="7" spans="1:6" ht="12.75" customHeight="1">
      <c r="A7" s="40"/>
      <c r="B7" s="41"/>
      <c r="C7" s="42"/>
      <c r="D7" s="42"/>
      <c r="E7" s="42"/>
      <c r="F7" s="42"/>
    </row>
    <row r="8" spans="1:6" ht="15.75" customHeight="1">
      <c r="A8" s="65" t="s">
        <v>106</v>
      </c>
      <c r="B8" s="65"/>
      <c r="C8" s="65"/>
      <c r="D8" s="65"/>
      <c r="E8" s="65"/>
      <c r="F8" s="65"/>
    </row>
    <row r="9" spans="1:6" ht="25.5">
      <c r="A9" s="43" t="s">
        <v>107</v>
      </c>
      <c r="B9" s="43" t="s">
        <v>108</v>
      </c>
      <c r="C9" s="43" t="s">
        <v>109</v>
      </c>
      <c r="D9" s="43" t="s">
        <v>110</v>
      </c>
      <c r="E9" s="43" t="s">
        <v>111</v>
      </c>
      <c r="F9" s="43" t="s">
        <v>112</v>
      </c>
    </row>
    <row r="10" spans="1:6" ht="76.5">
      <c r="A10" s="44">
        <v>1</v>
      </c>
      <c r="B10" s="45" t="str">
        <f>Item1!B3</f>
        <v>CARTUCHO DE TONER COMPATÍVEL COM IMPRESSORA TALLY GENICOM 9330
Referência 04872
Cor: Preta
Não se admitindo produtos remanufaturados ou recondicionados.
Acondicionado em caixa individual, com indicação impressa de compatibilidade.
Prazo de validade: mínimo de 11 meses, contados da data de recebimento definitivo.</v>
      </c>
      <c r="C10" s="44" t="str">
        <f>Item1!C3</f>
        <v>unidade</v>
      </c>
      <c r="D10" s="44">
        <f>Item1!D3</f>
        <v>400</v>
      </c>
      <c r="E10" s="46">
        <f>Item1!E3</f>
        <v>223.11</v>
      </c>
      <c r="F10" s="46">
        <f t="shared" ref="F10:F36" si="0">(ROUND(E10,2)*D10)</f>
        <v>89244</v>
      </c>
    </row>
    <row r="11" spans="1:6" ht="63.75">
      <c r="A11" s="51">
        <v>2</v>
      </c>
      <c r="B11" s="52" t="str">
        <f>Item2!B3</f>
        <v>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v>
      </c>
      <c r="C11" s="51" t="str">
        <f>Item2!C3</f>
        <v>unidade</v>
      </c>
      <c r="D11" s="51">
        <f>Item2!D3</f>
        <v>200</v>
      </c>
      <c r="E11" s="53">
        <f>Item2!E3</f>
        <v>37.85</v>
      </c>
      <c r="F11" s="53">
        <f t="shared" si="0"/>
        <v>7570</v>
      </c>
    </row>
    <row r="12" spans="1:6" ht="25.5">
      <c r="A12" s="51">
        <v>3</v>
      </c>
      <c r="B12" s="52" t="str">
        <f>Item3!B3</f>
        <v>CILINDRO FOTOCONDUTOR PARA IMPRESSORA OKIDATA B410
Compatível com a impressora Okidata B410.</v>
      </c>
      <c r="C12" s="51" t="str">
        <f>Item3!C3</f>
        <v>unidade</v>
      </c>
      <c r="D12" s="51">
        <f>Item3!D3</f>
        <v>50</v>
      </c>
      <c r="E12" s="53">
        <f>Item3!E3</f>
        <v>104.9</v>
      </c>
      <c r="F12" s="53">
        <f t="shared" si="0"/>
        <v>5245</v>
      </c>
    </row>
    <row r="13" spans="1:6" ht="63.75">
      <c r="A13" s="51">
        <v>4</v>
      </c>
      <c r="B13" s="52" t="str">
        <f>Item4!B3</f>
        <v>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v>
      </c>
      <c r="C13" s="51" t="str">
        <f>Item4!C3</f>
        <v>unidade</v>
      </c>
      <c r="D13" s="51">
        <f>Item4!D3</f>
        <v>30</v>
      </c>
      <c r="E13" s="53">
        <f>Item4!E3</f>
        <v>58.28</v>
      </c>
      <c r="F13" s="53">
        <f t="shared" si="0"/>
        <v>1748.4</v>
      </c>
    </row>
    <row r="14" spans="1:6" ht="63.75">
      <c r="A14" s="51">
        <v>5</v>
      </c>
      <c r="B14" s="52" t="str">
        <f>Item5!B3</f>
        <v>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v>
      </c>
      <c r="C14" s="51" t="str">
        <f>Item5!C3</f>
        <v>unidade</v>
      </c>
      <c r="D14" s="51">
        <f>Item5!D3</f>
        <v>300</v>
      </c>
      <c r="E14" s="53">
        <f>Item5!E3</f>
        <v>30.6</v>
      </c>
      <c r="F14" s="53">
        <f t="shared" si="0"/>
        <v>9180</v>
      </c>
    </row>
    <row r="15" spans="1:6" ht="63.75">
      <c r="A15" s="51">
        <v>6</v>
      </c>
      <c r="B15" s="52" t="str">
        <f>Item6!B3</f>
        <v>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v>
      </c>
      <c r="C15" s="51" t="str">
        <f>Item6!C3</f>
        <v>unidade</v>
      </c>
      <c r="D15" s="51">
        <f>Item6!D3</f>
        <v>30</v>
      </c>
      <c r="E15" s="53">
        <f>Item6!E3</f>
        <v>60.35</v>
      </c>
      <c r="F15" s="53">
        <f t="shared" si="0"/>
        <v>1810.5</v>
      </c>
    </row>
    <row r="16" spans="1:6" ht="63.75">
      <c r="A16" s="51">
        <v>7</v>
      </c>
      <c r="B16" s="52" t="str">
        <f>Item7!B3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16" s="51" t="str">
        <f>Item7!C3</f>
        <v>unidade</v>
      </c>
      <c r="D16" s="51">
        <f>Item7!D3</f>
        <v>20</v>
      </c>
      <c r="E16" s="53">
        <f>Item7!E3</f>
        <v>54.68</v>
      </c>
      <c r="F16" s="53">
        <f t="shared" si="0"/>
        <v>1093.5999999999999</v>
      </c>
    </row>
    <row r="17" spans="1:6" ht="63.75">
      <c r="A17" s="51">
        <v>8</v>
      </c>
      <c r="B17" s="52" t="str">
        <f>Item8!B3</f>
        <v>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v>
      </c>
      <c r="C17" s="51" t="str">
        <f>Item8!C3</f>
        <v>unidade</v>
      </c>
      <c r="D17" s="51">
        <f>Item8!D3</f>
        <v>50</v>
      </c>
      <c r="E17" s="53">
        <f>Item8!E3</f>
        <v>103.6</v>
      </c>
      <c r="F17" s="53">
        <f t="shared" si="0"/>
        <v>5180</v>
      </c>
    </row>
    <row r="18" spans="1:6" ht="63.75">
      <c r="A18" s="51">
        <v>9</v>
      </c>
      <c r="B18" s="52" t="str">
        <f>Item9!B3</f>
        <v>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v>
      </c>
      <c r="C18" s="51" t="str">
        <f>Item9!C3</f>
        <v>unidade</v>
      </c>
      <c r="D18" s="51">
        <f>Item9!D3</f>
        <v>200</v>
      </c>
      <c r="E18" s="53">
        <f>Item9!E3</f>
        <v>51.13</v>
      </c>
      <c r="F18" s="53">
        <f t="shared" si="0"/>
        <v>10226</v>
      </c>
    </row>
    <row r="19" spans="1:6" ht="38.25">
      <c r="A19" s="51">
        <v>10</v>
      </c>
      <c r="B19" s="52" t="str">
        <f>Item10!B3</f>
        <v xml:space="preserve">CILINDRO FOTOCONDUTOR PARA IMPRESSORA SAMSUNG SL-M3325
Compatível com a impressora Samsung SL-M3325.
Referência: MLT-R204. </v>
      </c>
      <c r="C19" s="51" t="str">
        <f>Item10!C3</f>
        <v>unidade</v>
      </c>
      <c r="D19" s="51">
        <f>Item10!D3</f>
        <v>60</v>
      </c>
      <c r="E19" s="53">
        <f>Item10!E3</f>
        <v>115.37</v>
      </c>
      <c r="F19" s="53">
        <f t="shared" si="0"/>
        <v>6922.2000000000007</v>
      </c>
    </row>
    <row r="20" spans="1:6" ht="63.75">
      <c r="A20" s="51">
        <v>11</v>
      </c>
      <c r="B20" s="52" t="str">
        <f>Item11!B3</f>
        <v>MOUSE OPTICO 
Com 02 (dois) botões para seleção (click) e um botão de rolagem “scroll”.
Sensor: Laser
Cor preta.
Conexão: USB.</v>
      </c>
      <c r="C20" s="51" t="str">
        <f>Item11!C3</f>
        <v>unidade</v>
      </c>
      <c r="D20" s="51">
        <f>Item11!D3</f>
        <v>200</v>
      </c>
      <c r="E20" s="53">
        <f>Item11!E3</f>
        <v>9.31</v>
      </c>
      <c r="F20" s="53">
        <f t="shared" si="0"/>
        <v>1862</v>
      </c>
    </row>
    <row r="21" spans="1:6" ht="102">
      <c r="A21" s="51">
        <v>12</v>
      </c>
      <c r="B21" s="52" t="str">
        <f>Item12!B3</f>
        <v>FILTRO DE LINHA
Mínimo de 5 tomadas 2P+T.
Comprimento mínimo do fio: 3 m.
10 amperes
Tensão nominal: 127/220V (bivolt).
Formato tipo retangular.
Conexão à rede elétrica no padrão brasileiro
Em conformidade com a norma ABNT NBR 14136.</v>
      </c>
      <c r="C21" s="51" t="str">
        <f>Item12!C3</f>
        <v>unidade</v>
      </c>
      <c r="D21" s="51">
        <f>Item12!D3</f>
        <v>500</v>
      </c>
      <c r="E21" s="53">
        <f>Item12!E3</f>
        <v>23.8</v>
      </c>
      <c r="F21" s="53">
        <f t="shared" si="0"/>
        <v>11900</v>
      </c>
    </row>
    <row r="22" spans="1:6" ht="102">
      <c r="A22" s="51">
        <v>13</v>
      </c>
      <c r="B22" s="52" t="str">
        <f>Item13!B3</f>
        <v>EXTENSÃO DE TOMADA 
Mínimo de 4 tomadas 2P+T.
10 amperes
Comprimento mínimo do fio: 3 m.
Tensão nominal: 127/220V (bivolt).
Formato tipo retangular /axial.
Tomadas dispostas em diagonal conforme MODELO - ANEXO B
Conexão à rede elétrica no padrão brasileiro.</v>
      </c>
      <c r="C22" s="51" t="str">
        <f>Item13!C3</f>
        <v>unidade</v>
      </c>
      <c r="D22" s="51">
        <f>Item13!D3</f>
        <v>600</v>
      </c>
      <c r="E22" s="53">
        <f>Item13!E3</f>
        <v>45.55</v>
      </c>
      <c r="F22" s="53">
        <f t="shared" si="0"/>
        <v>27330</v>
      </c>
    </row>
    <row r="23" spans="1:6" ht="76.5">
      <c r="A23" s="51">
        <v>14</v>
      </c>
      <c r="B23" s="52" t="str">
        <f>Item14!B3</f>
        <v>PILHA ALCALINA PEQUENA TIPO AA 
Embalagem com 02 unidades.
Tensão: 1,5 V .
Adequada à Resolução nº 401/2008 – CONAMA.
Indicação expressa do nome do fabricante.
Indicação de prazo de validade não inferior a um ano contado da data de recebimento definitivo.</v>
      </c>
      <c r="C23" s="51" t="str">
        <f>Item14!C3</f>
        <v>embalagem</v>
      </c>
      <c r="D23" s="51">
        <f>Item14!D3</f>
        <v>600</v>
      </c>
      <c r="E23" s="53">
        <f>Item14!E3</f>
        <v>4.1100000000000003</v>
      </c>
      <c r="F23" s="53">
        <f t="shared" si="0"/>
        <v>2466</v>
      </c>
    </row>
    <row r="24" spans="1:6" ht="63.75">
      <c r="A24" s="51">
        <v>15</v>
      </c>
      <c r="B24" s="52" t="str">
        <f>Item15!B3</f>
        <v>PILHA ALCALINA PALITO TIPO AAA
Embalagem com 02 unidades.
Adequada à Resolução nº 401/2008 – CONAMA.
Indicação expressa do nome do fabricante.
Indicação de prazo de validade não inferior a um ano, contado da data de recebimento definitivo.</v>
      </c>
      <c r="C24" s="51" t="str">
        <f>Item15!C3</f>
        <v>embalagem</v>
      </c>
      <c r="D24" s="51">
        <f>Item15!D3</f>
        <v>1000</v>
      </c>
      <c r="E24" s="53">
        <f>Item15!E3</f>
        <v>3.42</v>
      </c>
      <c r="F24" s="53">
        <f t="shared" si="0"/>
        <v>3420</v>
      </c>
    </row>
    <row r="25" spans="1:6" ht="89.25">
      <c r="A25" s="51">
        <v>16</v>
      </c>
      <c r="B25" s="52" t="str">
        <f>Item16!B3</f>
        <v>PILHA 9V
Alcalina;
Tensão nominal: 9 V
Embalagem com 01 unidade
Adequada à Resolução nº 401/2008 - CONAMA
Indicação expressa do nome do fabricante;
Indicação de prazo de validade não inferior a um ano contado da data de recebimento definitivo.</v>
      </c>
      <c r="C25" s="51" t="str">
        <f>Item16!C3</f>
        <v>embalagem</v>
      </c>
      <c r="D25" s="51">
        <f>Item16!D3</f>
        <v>100</v>
      </c>
      <c r="E25" s="53">
        <f>Item16!E3</f>
        <v>12.79</v>
      </c>
      <c r="F25" s="53">
        <f t="shared" si="0"/>
        <v>1279</v>
      </c>
    </row>
    <row r="26" spans="1:6" ht="89.25">
      <c r="A26" s="51">
        <v>17</v>
      </c>
      <c r="B26" s="52" t="str">
        <f>Item17!B3</f>
        <v>BATERIA 3,6V 
1200mah 
1/2aa
Lithium
Embalagem com 01 unidade
Adequada à Resolução nº 401/2008 – CONAMA
Indicação de prazo de validade não inferior a um ano contado da data de recebimento definitivo.</v>
      </c>
      <c r="C26" s="51" t="str">
        <f>Item17!C3</f>
        <v>unidade</v>
      </c>
      <c r="D26" s="51">
        <f>Item17!D3</f>
        <v>150</v>
      </c>
      <c r="E26" s="53">
        <f>Item17!E3</f>
        <v>43.26</v>
      </c>
      <c r="F26" s="53">
        <f t="shared" si="0"/>
        <v>6489</v>
      </c>
    </row>
    <row r="27" spans="1:6" ht="102">
      <c r="A27" s="51">
        <v>18</v>
      </c>
      <c r="B27" s="52" t="str">
        <f>Item18!B3</f>
        <v>PILHAS RECARREGÁVEIS COM CARREGADOR
Tamanho da pilha: pequena Tipo AA
Capacidade mínima de 2450 mAh cada
Composição: Ni-MH
Adequada à Resolução nº 401/2008 - CONAMA
Carregador Bivolt para, no mínimo, 4 pilhas simultaneamente
Kit com 1 carregador e mínimo de 4 pilhas AA
Marcas de referência: Philips, Multilaser, Duracell, Sony, Elgin</v>
      </c>
      <c r="C27" s="51" t="str">
        <f>Item18!C3</f>
        <v>kit</v>
      </c>
      <c r="D27" s="51">
        <f>Item18!D3</f>
        <v>10</v>
      </c>
      <c r="E27" s="53">
        <f>Item18!E3</f>
        <v>93.37</v>
      </c>
      <c r="F27" s="53">
        <f t="shared" si="0"/>
        <v>933.7</v>
      </c>
    </row>
    <row r="28" spans="1:6" ht="318.75">
      <c r="A28" s="44">
        <v>19</v>
      </c>
      <c r="B28" s="45" t="str">
        <f>Item19!B3</f>
        <v>PEN DRIVE
Capacidade de armazenamento de 32Gbytes (mínimo);
Taxas de leitura e gravação mínimas de: 70MB/s e 20MB/s. A aferição da medida de desempenho será realizada por meio da ferramenta USB Flash Benchmark, disponível em http://usbflashspeed.com/
Dispositivo de armazenamento em memória flash com conector USB, do tipo pen drive;
Possuir conexão “plug &amp; play” sem a necessidade de instalação de drivers ou programas para seu reconhecimento como mídia removível, nos sistemas operacionais Windows XP, 7, 10, 11 e Linux;
Funcionamento sem necessidade do uso de cabos, fonte de alimentação, bateria ou qualquer outro acessório externo;
Número serial individual único, distinto dos demais dispositivos, gravado na memória da sua controladora, identificado através do campo SerialNumber;
Não serão aceitos dispositivos sem número de série ou com números repetidos, no campo SerialNumber;
Mesmo fabricante e modelo, produzidos em uma mesma linha de montagem, com controladores e memórias flash idênticos;
Deverão ser identificados através dos campos idVendor e idProduct, na memória da controladora;
Deverão implementar no mínimo o padrão USB 3.0, compatível com os padrões USB 2.0 e USB 1.1;
Idênticos visualmente;
Garantia total de, no mínimo, 1 ano.
Não serão aceitos dispositivos de modelos ou cores diferentes;
Não serão aceitos dispositivos com controlador ou memória flash diferentes; 
Não serão aceitos dispositivos com informações do fabricante genérico ou vazio, nos campos idVendor e idProduct;
Não serão aceitos dispositivos que apresentem mau contato, em sua conexão USB com o computador; e
Não serão aceitos dispositivos que contenham mais que 0,1% de blocos corrompidos ou inutilizados.</v>
      </c>
      <c r="C28" s="44" t="str">
        <f>Item19!C3</f>
        <v>unidade</v>
      </c>
      <c r="D28" s="44">
        <f>Item19!D3</f>
        <v>3500</v>
      </c>
      <c r="E28" s="46">
        <f>Item19!E3</f>
        <v>22.89</v>
      </c>
      <c r="F28" s="46">
        <f t="shared" si="0"/>
        <v>80115</v>
      </c>
    </row>
    <row r="29" spans="1:6" ht="38.25">
      <c r="A29" s="51">
        <v>20</v>
      </c>
      <c r="B29" s="52" t="str">
        <f>Item20!B3</f>
        <v>CABO EXTENSOR USB
Conectores USB 2.0 A macho X USB 2.0 A fêmea
Comprimento: 30 cm, no mínimo.</v>
      </c>
      <c r="C29" s="51" t="str">
        <f>Item20!C3</f>
        <v>unidade</v>
      </c>
      <c r="D29" s="51">
        <f>Item20!D3</f>
        <v>1500</v>
      </c>
      <c r="E29" s="53">
        <f>Item20!E3</f>
        <v>8.5</v>
      </c>
      <c r="F29" s="53">
        <f t="shared" si="0"/>
        <v>12750</v>
      </c>
    </row>
    <row r="30" spans="1:6" ht="76.5">
      <c r="A30" s="51">
        <v>21</v>
      </c>
      <c r="B30" s="52" t="str">
        <f>Item21!B3</f>
        <v>CAIXAS DE SOM PARA COMPUTADOR
Conexão Plug P2;
Alimentação USB 2.0;
Som estéreo;
Com controle de volume e LED Indicador;
Potência 1W RMS (mínima)</v>
      </c>
      <c r="C30" s="51" t="str">
        <f>Item21!C3</f>
        <v>unidade</v>
      </c>
      <c r="D30" s="51">
        <f>Item21!D3</f>
        <v>500</v>
      </c>
      <c r="E30" s="53">
        <f>Item21!E3</f>
        <v>30.51</v>
      </c>
      <c r="F30" s="53">
        <f t="shared" si="0"/>
        <v>15255</v>
      </c>
    </row>
    <row r="31" spans="1:6" ht="102">
      <c r="A31" s="51">
        <v>22</v>
      </c>
      <c r="B31" s="52" t="str">
        <f>Item22!B3</f>
        <v>FITA PARA GRAVAÇÃO DE DADOS PADRÃO ULTRIUM LTO-8
Aplicação: armazenamento de dados;
Capacidade mínima nativa (sem compressão) de 12 (doze) Terabytes;
Deve permitir compressão no padrão 2,5:1, totalizando 30 (trinta) Terabytes de capacidade;
Fornecidos em embalagem lacrada.
Não serão admitidos produtos remanufaturados ou recondicionados.
Compatível com drives de gravação e leitura padrão Ultrium LTO-8.
Garantia contra defeitos de fabricação pelo período mínimo de 12 (doze) meses.</v>
      </c>
      <c r="C31" s="51" t="str">
        <f>Item22!C3</f>
        <v>unidade</v>
      </c>
      <c r="D31" s="51">
        <f>Item22!D3</f>
        <v>50</v>
      </c>
      <c r="E31" s="53">
        <f>Item22!E3</f>
        <v>501.22</v>
      </c>
      <c r="F31" s="53">
        <f t="shared" si="0"/>
        <v>25061</v>
      </c>
    </row>
    <row r="32" spans="1:6" ht="127.5">
      <c r="A32" s="51">
        <v>23</v>
      </c>
      <c r="B32" s="52" t="str">
        <f>Item23!B3</f>
        <v>CÂMERAS DE VÍDEO USB TIPO WEBCAM
Especificações mínimas:
Vídeochamada Full HD de 1080p (até 1920 x 1080 pixels);
Campo de visão de 78º graus;
Tecnologia RightLight 2 ™ de otimização de luz e cor;
Claridade em diversas condições de iluminação, mesmo com pouca luz;
Foco automático; Cortina de privacidade integrada;
Dois microfones unidirecionais;
USB 2.0 certificado de alta velocidade (pronto para USB 3.0);
Clipe universal pronto para tripés que se ajuste a monitores de laptop, LCD ou CRT.</v>
      </c>
      <c r="C32" s="51" t="str">
        <f>Item23!C3</f>
        <v>unidade</v>
      </c>
      <c r="D32" s="51">
        <f>Item23!D3</f>
        <v>150</v>
      </c>
      <c r="E32" s="53">
        <f>Item23!E3</f>
        <v>317.13</v>
      </c>
      <c r="F32" s="53">
        <f t="shared" si="0"/>
        <v>47569.5</v>
      </c>
    </row>
    <row r="33" spans="1:6" ht="89.25">
      <c r="A33" s="51">
        <v>24</v>
      </c>
      <c r="B33" s="52" t="str">
        <f>Item24!B3</f>
        <v>APOIO DE PUNHO PARA TECLADO
Material: elastômero, tecido e gelatina de silicone ou poliuretano macio.
Com base antiderrapante que mantém o apoio fixo na superfície onde está sendo utilizado.
Cor: Preta.
Comprimento: 450 MM, admitida variação de 50 MM para mais ou para menos;
Largura: 65 MM, admitida variação de 5 MM para menos ou 30 MM para mais;
ALTURA: 22 MM, admitida variação de 5 MM para menos ou 10 MM para mais.</v>
      </c>
      <c r="C33" s="51" t="str">
        <f>Item24!C3</f>
        <v>unidade</v>
      </c>
      <c r="D33" s="51">
        <f>Item24!D3</f>
        <v>400</v>
      </c>
      <c r="E33" s="53">
        <f>Item24!E3</f>
        <v>27.84</v>
      </c>
      <c r="F33" s="53">
        <f t="shared" si="0"/>
        <v>11136</v>
      </c>
    </row>
    <row r="34" spans="1:6" ht="114.75">
      <c r="A34" s="51">
        <v>25</v>
      </c>
      <c r="B34" s="52" t="str">
        <f>Item25!B3</f>
        <v>MOUSE PAD
Material: Elastômero e Gelatina de Silicone
Comprimento aproximado: 25 CM, admitida variação de 2 CM para mais ou para menos;
Largura aproximada: 22 CM, admitida variação de 2 CM para mais ou para menos;
Espessura: 2,5 MM, admitida variação de 0,2 MM para mais ou para menos;
Acabamento Superficial: Tecido
Características Adicionais: Ergonômico, com Apoio para o punho em Gel
Cor: Preta</v>
      </c>
      <c r="C34" s="51" t="str">
        <f>Item25!C3</f>
        <v>unidade</v>
      </c>
      <c r="D34" s="51">
        <f>Item25!D3</f>
        <v>400</v>
      </c>
      <c r="E34" s="53">
        <f>Item25!E3</f>
        <v>21.44</v>
      </c>
      <c r="F34" s="53">
        <f t="shared" si="0"/>
        <v>8576</v>
      </c>
    </row>
    <row r="35" spans="1:6" ht="102">
      <c r="A35" s="44">
        <v>26</v>
      </c>
      <c r="B35" s="45" t="str">
        <f>Item26!B3</f>
        <v>FITA PARA GRAVAÇÃO DE DADOS PADRÃO ULTRIUM LTO-8
Aplicação: armazenamento de dados;
Capacidade mínima nativa (sem compressão) de 12 (doze) Terabytes;
Deve permitir compressão no padrão 2,5:1, totalizando 30 (trinta) Terabytes de capacidade;
Fornecidos em embalagem lacrada.
Não serão admitidos produtos remanufaturados ou recondicionados.
Compatível com drives de gravação e leitura padrão Ultrium LTO-8.
Garantia contra defeitos de fabricação pelo período mínimo de 12 (doze) meses.</v>
      </c>
      <c r="C35" s="44" t="str">
        <f>Item26!C3</f>
        <v>unidade</v>
      </c>
      <c r="D35" s="44">
        <f>Item26!D3</f>
        <v>150</v>
      </c>
      <c r="E35" s="46">
        <f>Item26!E3</f>
        <v>501.22</v>
      </c>
      <c r="F35" s="46">
        <f t="shared" si="0"/>
        <v>75183</v>
      </c>
    </row>
    <row r="36" spans="1:6" ht="127.5">
      <c r="A36" s="44">
        <v>27</v>
      </c>
      <c r="B36" s="45" t="str">
        <f>Item27!B3</f>
        <v>CÂMERAS DE VÍDEO USB TIPO WEBCAM
Especificações mínimas:
Vídeochamada Full HD de 1080p (até 1920 x 1080 pixels);
Campo de visão de 78º graus;
Tecnologia RightLight 2 ™ de otimização de luz e cor;
Claridade em diversas condições de iluminação, mesmo com pouca luz;
Foco automático; Cortina de privacidade integrada;
Dois microfones unidirecionais;
USB 2.0 certificado de alta velocidade (pronto para USB 3.0);
Clipe universal pronto para tripés que se ajuste a monitores de laptop, LCD ou CRT.</v>
      </c>
      <c r="C36" s="44" t="str">
        <f>Item27!C3</f>
        <v>unidade</v>
      </c>
      <c r="D36" s="44">
        <f>Item27!D3</f>
        <v>450</v>
      </c>
      <c r="E36" s="46">
        <f>Item27!E3</f>
        <v>317.13</v>
      </c>
      <c r="F36" s="46">
        <f t="shared" si="0"/>
        <v>142708.5</v>
      </c>
    </row>
    <row r="37" spans="1:6" ht="15.75" customHeight="1">
      <c r="A37" s="47"/>
      <c r="B37" s="47"/>
      <c r="C37" s="66" t="s">
        <v>113</v>
      </c>
      <c r="D37" s="66"/>
      <c r="E37" s="66"/>
      <c r="F37" s="48">
        <f>SUM(F10:F36)</f>
        <v>612253.4</v>
      </c>
    </row>
  </sheetData>
  <mergeCells count="4">
    <mergeCell ref="A5:F5"/>
    <mergeCell ref="A6:F6"/>
    <mergeCell ref="A8:F8"/>
    <mergeCell ref="C37:E37"/>
  </mergeCells>
  <printOptions horizontalCentered="1"/>
  <pageMargins left="0.51180555555555496" right="0.51180555555555496" top="0.59027777777777801" bottom="0.91249999999999998" header="0.51180555555555496" footer="0.78749999999999998"/>
  <pageSetup paperSize="9" scale="90" firstPageNumber="0" fitToHeight="0" orientation="landscape" horizontalDpi="300" verticalDpi="300" r:id="rId1"/>
  <headerFooter>
    <oddFooter>&amp;L&amp;9Estimativa em &amp;D</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57"/>
  <sheetViews>
    <sheetView view="pageBreakPreview" topLeftCell="A35" zoomScaleNormal="100" workbookViewId="0">
      <selection activeCell="F57" sqref="F57"/>
    </sheetView>
  </sheetViews>
  <sheetFormatPr defaultColWidth="9.28515625" defaultRowHeight="12.75"/>
  <cols>
    <col min="1" max="1" width="9.140625" style="35" customWidth="1"/>
    <col min="2" max="2" width="86.85546875" style="35" customWidth="1"/>
    <col min="3" max="4" width="13.28515625" style="49" customWidth="1"/>
    <col min="5" max="5" width="13.28515625" style="35" customWidth="1"/>
    <col min="6" max="6" width="15.5703125" style="35" customWidth="1"/>
    <col min="7" max="14" width="9.140625" style="36" customWidth="1"/>
    <col min="15" max="64" width="9.140625" style="35" customWidth="1"/>
  </cols>
  <sheetData>
    <row r="1" spans="1:64" ht="15.75" customHeight="1">
      <c r="A1" s="66" t="s">
        <v>114</v>
      </c>
      <c r="B1" s="66"/>
      <c r="C1" s="66"/>
      <c r="D1" s="66"/>
      <c r="E1" s="66"/>
      <c r="F1" s="6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row>
    <row r="2" spans="1:64" ht="25.5">
      <c r="A2" s="43" t="s">
        <v>107</v>
      </c>
      <c r="B2" s="43" t="s">
        <v>108</v>
      </c>
      <c r="C2" s="43" t="s">
        <v>109</v>
      </c>
      <c r="D2" s="43" t="s">
        <v>110</v>
      </c>
      <c r="E2" s="43" t="s">
        <v>111</v>
      </c>
      <c r="F2" s="43" t="s">
        <v>112</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row>
    <row r="3" spans="1:64" ht="17.25">
      <c r="A3" s="50" t="s">
        <v>115</v>
      </c>
      <c r="B3" s="67" t="str">
        <f>Item1!G20</f>
        <v>MARLIZE DA SILVA BORGES 02415055263</v>
      </c>
      <c r="C3" s="67"/>
      <c r="D3" s="67"/>
      <c r="E3" s="67"/>
      <c r="F3" s="67"/>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row>
    <row r="4" spans="1:64" ht="76.5">
      <c r="A4" s="44">
        <v>1</v>
      </c>
      <c r="B4" s="45" t="str">
        <f>Item1!B3</f>
        <v>CARTUCHO DE TONER COMPATÍVEL COM IMPRESSORA TALLY GENICOM 9330
Referência 04872
Cor: Preta
Não se admitindo produtos remanufaturados ou recondicionados.
Acondicionado em caixa individual, com indicação impressa de compatibilidade.
Prazo de validade: mínimo de 11 meses, contados da data de recebimento definitivo.</v>
      </c>
      <c r="C4" s="44" t="str">
        <f>Item1!C3</f>
        <v>unidade</v>
      </c>
      <c r="D4" s="44">
        <f>Item1!D3</f>
        <v>400</v>
      </c>
      <c r="E4" s="46">
        <f>Item1!F3</f>
        <v>72.499724399999991</v>
      </c>
      <c r="F4" s="46">
        <f>(ROUND(E4,2)*D4)</f>
        <v>29000</v>
      </c>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7.25">
      <c r="A5" s="50" t="s">
        <v>115</v>
      </c>
      <c r="B5" s="67" t="str">
        <f>Item2!G20</f>
        <v>MUNDOWARE</v>
      </c>
      <c r="C5" s="67"/>
      <c r="D5" s="67"/>
      <c r="E5" s="67"/>
      <c r="F5" s="67"/>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row>
    <row r="6" spans="1:64" ht="63.75">
      <c r="A6" s="44">
        <v>2</v>
      </c>
      <c r="B6" s="45" t="str">
        <f>Item2!B3</f>
        <v>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v>
      </c>
      <c r="C6" s="44" t="str">
        <f>Item2!C3</f>
        <v>unidade</v>
      </c>
      <c r="D6" s="44">
        <f>Item2!D3</f>
        <v>200</v>
      </c>
      <c r="E6" s="46">
        <f>Item2!F3</f>
        <v>27.46</v>
      </c>
      <c r="F6" s="46">
        <f>(ROUND(E6,2)*D6)</f>
        <v>5492</v>
      </c>
    </row>
    <row r="7" spans="1:64" ht="17.25">
      <c r="A7" s="50" t="s">
        <v>115</v>
      </c>
      <c r="B7" s="67" t="str">
        <f>Item3!G20</f>
        <v>INTERTON COMERCIO E IMPORTACAO LTDA</v>
      </c>
      <c r="C7" s="67"/>
      <c r="D7" s="67"/>
      <c r="E7" s="67"/>
      <c r="F7" s="67"/>
    </row>
    <row r="8" spans="1:64" ht="25.5">
      <c r="A8" s="44">
        <v>3</v>
      </c>
      <c r="B8" s="45" t="str">
        <f>Item3!B3</f>
        <v>CILINDRO FOTOCONDUTOR PARA IMPRESSORA OKIDATA B410
Compatível com a impressora Okidata B410.</v>
      </c>
      <c r="C8" s="44" t="str">
        <f>Item3!C3</f>
        <v>unidade</v>
      </c>
      <c r="D8" s="44">
        <f>Item3!D3</f>
        <v>50</v>
      </c>
      <c r="E8" s="46">
        <f>Item3!F3</f>
        <v>33.454803200000001</v>
      </c>
      <c r="F8" s="46">
        <f>(ROUND(E8,2)*D8)</f>
        <v>1672.5000000000002</v>
      </c>
    </row>
    <row r="9" spans="1:64" ht="12.75" customHeight="1">
      <c r="A9" s="50" t="s">
        <v>115</v>
      </c>
      <c r="B9" s="67" t="str">
        <f>Item4!G20</f>
        <v>DRC SOLAR E SUPRIMENTOS DE INFORMATICA LTDA</v>
      </c>
      <c r="C9" s="67"/>
      <c r="D9" s="67"/>
      <c r="E9" s="67"/>
      <c r="F9" s="67"/>
    </row>
    <row r="10" spans="1:64" ht="63.75">
      <c r="A10" s="44">
        <v>4</v>
      </c>
      <c r="B10" s="45" t="str">
        <f>Item4!B3</f>
        <v>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v>
      </c>
      <c r="C10" s="44" t="str">
        <f>Item4!C3</f>
        <v>unidade</v>
      </c>
      <c r="D10" s="44">
        <f>Item4!D3</f>
        <v>30</v>
      </c>
      <c r="E10" s="46">
        <f>Item4!F3</f>
        <v>51.966529999999999</v>
      </c>
      <c r="F10" s="46">
        <f>(ROUND(E10,2)*D10)</f>
        <v>1559.1</v>
      </c>
    </row>
    <row r="11" spans="1:64" ht="17.25">
      <c r="A11" s="50" t="s">
        <v>115</v>
      </c>
      <c r="B11" s="67" t="str">
        <f>Item5!G20</f>
        <v>INT - SOLUCOES PARA RECICLAGEM LTDA</v>
      </c>
      <c r="C11" s="67"/>
      <c r="D11" s="67"/>
      <c r="E11" s="67"/>
      <c r="F11" s="67"/>
    </row>
    <row r="12" spans="1:64" ht="63.75">
      <c r="A12" s="44">
        <v>5</v>
      </c>
      <c r="B12" s="45" t="str">
        <f>Item5!B3</f>
        <v>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v>
      </c>
      <c r="C12" s="44" t="str">
        <f>Item5!C3</f>
        <v>unidade</v>
      </c>
      <c r="D12" s="44">
        <f>Item5!D3</f>
        <v>300</v>
      </c>
      <c r="E12" s="46">
        <f>Item5!F3</f>
        <v>16.25</v>
      </c>
      <c r="F12" s="46">
        <f>(ROUND(E12,2)*D12)</f>
        <v>4875</v>
      </c>
    </row>
    <row r="13" spans="1:64" ht="17.25">
      <c r="A13" s="50" t="s">
        <v>115</v>
      </c>
      <c r="B13" s="67" t="str">
        <f>Item6!G20</f>
        <v xml:space="preserve">MTSI COMERCIO E SERVICOS DE IMPRESSAO LTDA </v>
      </c>
      <c r="C13" s="67"/>
      <c r="D13" s="67"/>
      <c r="E13" s="67"/>
      <c r="F13" s="67"/>
    </row>
    <row r="14" spans="1:64" ht="63.75">
      <c r="A14" s="44">
        <v>6</v>
      </c>
      <c r="B14" s="45" t="str">
        <f>Item6!B3</f>
        <v>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v>
      </c>
      <c r="C14" s="44" t="str">
        <f>Item6!C3</f>
        <v>unidade</v>
      </c>
      <c r="D14" s="44">
        <f>Item6!D3</f>
        <v>30</v>
      </c>
      <c r="E14" s="46">
        <f>Item6!F3</f>
        <v>38.380000000000003</v>
      </c>
      <c r="F14" s="46">
        <f>(ROUND(E14,2)*D14)</f>
        <v>1151.4000000000001</v>
      </c>
    </row>
    <row r="15" spans="1:64" ht="17.25">
      <c r="A15" s="50" t="s">
        <v>115</v>
      </c>
      <c r="B15" s="67" t="str">
        <f>Item7!G20</f>
        <v>V. C. DA ROCHA DISTRIBUIDORA</v>
      </c>
      <c r="C15" s="67"/>
      <c r="D15" s="67"/>
      <c r="E15" s="67"/>
      <c r="F15" s="67"/>
    </row>
    <row r="16" spans="1:64" ht="63.75">
      <c r="A16" s="44">
        <v>7</v>
      </c>
      <c r="B16" s="45" t="str">
        <f>Item7!B3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16" s="44" t="str">
        <f>Item7!C3</f>
        <v>unidade</v>
      </c>
      <c r="D16" s="44">
        <f>Item7!D3</f>
        <v>20</v>
      </c>
      <c r="E16" s="46">
        <f>Item7!F3</f>
        <v>44.483349679999996</v>
      </c>
      <c r="F16" s="46">
        <f>(ROUND(E16,2)*D16)</f>
        <v>889.59999999999991</v>
      </c>
    </row>
    <row r="17" spans="1:6" ht="17.25">
      <c r="A17" s="50" t="s">
        <v>115</v>
      </c>
      <c r="B17" s="67" t="str">
        <f>Item8!G20</f>
        <v>COMERCIAL FASTPRINTER LTDA</v>
      </c>
      <c r="C17" s="67"/>
      <c r="D17" s="67"/>
      <c r="E17" s="67"/>
      <c r="F17" s="67"/>
    </row>
    <row r="18" spans="1:6" ht="63.75">
      <c r="A18" s="44">
        <v>8</v>
      </c>
      <c r="B18" s="45" t="str">
        <f>Item8!B3</f>
        <v>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v>
      </c>
      <c r="C18" s="44" t="str">
        <f>Item8!C3</f>
        <v>unidade</v>
      </c>
      <c r="D18" s="44">
        <f>Item8!D3</f>
        <v>50</v>
      </c>
      <c r="E18" s="46">
        <f>Item8!F3</f>
        <v>52.2</v>
      </c>
      <c r="F18" s="46">
        <f>(ROUND(E18,2)*D18)</f>
        <v>2610</v>
      </c>
    </row>
    <row r="19" spans="1:6" ht="17.25">
      <c r="A19" s="50" t="s">
        <v>115</v>
      </c>
      <c r="B19" s="67" t="str">
        <f>Item9!G20</f>
        <v xml:space="preserve">MEGA JETT COMERCIAL LTDA </v>
      </c>
      <c r="C19" s="67"/>
      <c r="D19" s="67"/>
      <c r="E19" s="67"/>
      <c r="F19" s="67"/>
    </row>
    <row r="20" spans="1:6" ht="63.75">
      <c r="A20" s="44">
        <v>9</v>
      </c>
      <c r="B20" s="45" t="str">
        <f>Item9!B3</f>
        <v>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v>
      </c>
      <c r="C20" s="44" t="str">
        <f>Item9!C3</f>
        <v>unidade</v>
      </c>
      <c r="D20" s="44">
        <f>Item9!D3</f>
        <v>200</v>
      </c>
      <c r="E20" s="46">
        <f>Item9!F3</f>
        <v>39</v>
      </c>
      <c r="F20" s="46">
        <f>(ROUND(E20,2)*D20)</f>
        <v>7800</v>
      </c>
    </row>
    <row r="21" spans="1:6" ht="17.25">
      <c r="A21" s="50" t="s">
        <v>115</v>
      </c>
      <c r="B21" s="67" t="str">
        <f>Item10!G20</f>
        <v>CREATIVE CÓPIAS</v>
      </c>
      <c r="C21" s="67"/>
      <c r="D21" s="67"/>
      <c r="E21" s="67"/>
      <c r="F21" s="67"/>
    </row>
    <row r="22" spans="1:6" ht="38.25">
      <c r="A22" s="44">
        <v>10</v>
      </c>
      <c r="B22" s="45" t="str">
        <f>Item10!B3</f>
        <v xml:space="preserve">CILINDRO FOTOCONDUTOR PARA IMPRESSORA SAMSUNG SL-M3325
Compatível com a impressora Samsung SL-M3325.
Referência: MLT-R204. </v>
      </c>
      <c r="C22" s="44" t="str">
        <f>Item10!C3</f>
        <v>unidade</v>
      </c>
      <c r="D22" s="44">
        <f>Item10!D3</f>
        <v>60</v>
      </c>
      <c r="E22" s="46">
        <f>Item10!F3</f>
        <v>11.16</v>
      </c>
      <c r="F22" s="46">
        <f>(ROUND(E22,2)*D22)</f>
        <v>669.6</v>
      </c>
    </row>
    <row r="23" spans="1:6" ht="17.25">
      <c r="A23" s="50" t="s">
        <v>115</v>
      </c>
      <c r="B23" s="67" t="str">
        <f>Item11!G20</f>
        <v xml:space="preserve">NOVI GAMING COMERCIO DE PRODUTOS PARA INFORMATICA LTDA </v>
      </c>
      <c r="C23" s="67"/>
      <c r="D23" s="67"/>
      <c r="E23" s="67"/>
      <c r="F23" s="67"/>
    </row>
    <row r="24" spans="1:6" ht="63.75">
      <c r="A24" s="44">
        <v>11</v>
      </c>
      <c r="B24" s="45" t="str">
        <f>Item11!B3</f>
        <v>MOUSE OPTICO 
Com 02 (dois) botões para seleção (click) e um botão de rolagem “scroll”.
Sensor: Laser
Cor preta.
Conexão: USB.</v>
      </c>
      <c r="C24" s="44" t="str">
        <f>Item11!C3</f>
        <v>unidade</v>
      </c>
      <c r="D24" s="44">
        <f>Item11!D3</f>
        <v>200</v>
      </c>
      <c r="E24" s="46">
        <f>Item11!F3</f>
        <v>5.9</v>
      </c>
      <c r="F24" s="46">
        <f>(ROUND(E24,2)*D24)</f>
        <v>1180</v>
      </c>
    </row>
    <row r="25" spans="1:6" ht="17.25">
      <c r="A25" s="50" t="s">
        <v>115</v>
      </c>
      <c r="B25" s="67" t="str">
        <f>Item12!G20</f>
        <v xml:space="preserve">SB COMERCIO DE MATERIAIS DE CONSTRUCAO LTDA </v>
      </c>
      <c r="C25" s="67"/>
      <c r="D25" s="67"/>
      <c r="E25" s="67"/>
      <c r="F25" s="67"/>
    </row>
    <row r="26" spans="1:6" ht="102">
      <c r="A26" s="44">
        <v>12</v>
      </c>
      <c r="B26" s="45" t="str">
        <f>Item12!B3</f>
        <v>FILTRO DE LINHA
Mínimo de 5 tomadas 2P+T.
Comprimento mínimo do fio: 3 m.
10 amperes
Tensão nominal: 127/220V (bivolt).
Formato tipo retangular.
Conexão à rede elétrica no padrão brasileiro
Em conformidade com a norma ABNT NBR 14136.</v>
      </c>
      <c r="C26" s="44" t="str">
        <f>Item12!C3</f>
        <v>unidade</v>
      </c>
      <c r="D26" s="44">
        <f>Item12!D3</f>
        <v>500</v>
      </c>
      <c r="E26" s="46">
        <f>Item12!F3</f>
        <v>18.399999999999999</v>
      </c>
      <c r="F26" s="46">
        <f>(ROUND(E26,2)*D26)</f>
        <v>9200</v>
      </c>
    </row>
    <row r="27" spans="1:6" ht="17.25">
      <c r="A27" s="50" t="s">
        <v>115</v>
      </c>
      <c r="B27" s="67" t="str">
        <f>Item13!G20</f>
        <v>TUDO FORTE</v>
      </c>
      <c r="C27" s="67"/>
      <c r="D27" s="67"/>
      <c r="E27" s="67"/>
      <c r="F27" s="67"/>
    </row>
    <row r="28" spans="1:6" ht="102">
      <c r="A28" s="44">
        <v>13</v>
      </c>
      <c r="B28" s="45" t="str">
        <f>Item13!B3</f>
        <v>EXTENSÃO DE TOMADA 
Mínimo de 4 tomadas 2P+T.
10 amperes
Comprimento mínimo do fio: 3 m.
Tensão nominal: 127/220V (bivolt).
Formato tipo retangular /axial.
Tomadas dispostas em diagonal conforme MODELO - ANEXO B
Conexão à rede elétrica no padrão brasileiro.</v>
      </c>
      <c r="C28" s="44" t="str">
        <f>Item13!C3</f>
        <v>unidade</v>
      </c>
      <c r="D28" s="44">
        <f>Item13!D3</f>
        <v>600</v>
      </c>
      <c r="E28" s="46">
        <f>Item13!F3</f>
        <v>38.39</v>
      </c>
      <c r="F28" s="46">
        <f>(ROUND(E28,2)*D28)</f>
        <v>23034</v>
      </c>
    </row>
    <row r="29" spans="1:6" ht="17.25">
      <c r="A29" s="50" t="s">
        <v>115</v>
      </c>
      <c r="B29" s="67" t="str">
        <f>Item14!G20</f>
        <v xml:space="preserve">F.S. ELETRO ELETRONICO LTDA </v>
      </c>
      <c r="C29" s="67"/>
      <c r="D29" s="67"/>
      <c r="E29" s="67"/>
      <c r="F29" s="67"/>
    </row>
    <row r="30" spans="1:6" ht="76.5">
      <c r="A30" s="44">
        <v>14</v>
      </c>
      <c r="B30" s="45" t="str">
        <f>Item14!B3</f>
        <v>PILHA ALCALINA PEQUENA TIPO AA 
Embalagem com 02 unidades.
Tensão: 1,5 V .
Adequada à Resolução nº 401/2008 – CONAMA.
Indicação expressa do nome do fabricante.
Indicação de prazo de validade não inferior a um ano contado da data de recebimento definitivo.</v>
      </c>
      <c r="C30" s="44" t="str">
        <f>Item14!C3</f>
        <v>embalagem</v>
      </c>
      <c r="D30" s="44">
        <f>Item14!D3</f>
        <v>600</v>
      </c>
      <c r="E30" s="46">
        <f>Item14!F3</f>
        <v>3.07</v>
      </c>
      <c r="F30" s="46">
        <f>(ROUND(E30,2)*D30)</f>
        <v>1842</v>
      </c>
    </row>
    <row r="31" spans="1:6" ht="17.25">
      <c r="A31" s="50" t="s">
        <v>115</v>
      </c>
      <c r="B31" s="67" t="str">
        <f>Item15!G20</f>
        <v xml:space="preserve">J. J. VITALLI </v>
      </c>
      <c r="C31" s="67"/>
      <c r="D31" s="67"/>
      <c r="E31" s="67"/>
      <c r="F31" s="67"/>
    </row>
    <row r="32" spans="1:6" ht="63.75">
      <c r="A32" s="44">
        <v>15</v>
      </c>
      <c r="B32" s="45" t="str">
        <f>Item15!B3</f>
        <v>PILHA ALCALINA PALITO TIPO AAA
Embalagem com 02 unidades.
Adequada à Resolução nº 401/2008 – CONAMA.
Indicação expressa do nome do fabricante.
Indicação de prazo de validade não inferior a um ano, contado da data de recebimento definitivo.</v>
      </c>
      <c r="C32" s="44" t="str">
        <f>Item15!C3</f>
        <v>embalagem</v>
      </c>
      <c r="D32" s="44">
        <f>Item15!D3</f>
        <v>1000</v>
      </c>
      <c r="E32" s="46">
        <f>Item15!F3</f>
        <v>2.1</v>
      </c>
      <c r="F32" s="46">
        <f>(ROUND(E32,2)*D32)</f>
        <v>2100</v>
      </c>
    </row>
    <row r="33" spans="1:6" ht="17.25">
      <c r="A33" s="50" t="s">
        <v>115</v>
      </c>
      <c r="B33" s="67" t="str">
        <f>Item16!G20</f>
        <v xml:space="preserve">REGINA CELIA CUNHA DE SOUSA 00641565755 </v>
      </c>
      <c r="C33" s="67"/>
      <c r="D33" s="67"/>
      <c r="E33" s="67"/>
      <c r="F33" s="67"/>
    </row>
    <row r="34" spans="1:6" ht="89.25">
      <c r="A34" s="44">
        <v>16</v>
      </c>
      <c r="B34" s="45" t="str">
        <f>Item16!B3</f>
        <v>PILHA 9V
Alcalina;
Tensão nominal: 9 V
Embalagem com 01 unidade
Adequada à Resolução nº 401/2008 - CONAMA
Indicação expressa do nome do fabricante;
Indicação de prazo de validade não inferior a um ano contado da data de recebimento definitivo.</v>
      </c>
      <c r="C34" s="44" t="str">
        <f>Item16!C3</f>
        <v>embalagem</v>
      </c>
      <c r="D34" s="44">
        <f>Item16!D3</f>
        <v>100</v>
      </c>
      <c r="E34" s="46">
        <f>Item16!F3</f>
        <v>10.9</v>
      </c>
      <c r="F34" s="46">
        <f>(ROUND(E34,2)*D34)</f>
        <v>1090</v>
      </c>
    </row>
    <row r="35" spans="1:6" ht="17.25">
      <c r="A35" s="50" t="s">
        <v>115</v>
      </c>
      <c r="B35" s="67" t="str">
        <f>Item17!G20</f>
        <v>ELETROINFO CIA</v>
      </c>
      <c r="C35" s="67"/>
      <c r="D35" s="67"/>
      <c r="E35" s="67"/>
      <c r="F35" s="67"/>
    </row>
    <row r="36" spans="1:6" ht="89.25">
      <c r="A36" s="44">
        <v>17</v>
      </c>
      <c r="B36" s="45" t="str">
        <f>Item17!B3</f>
        <v>BATERIA 3,6V 
1200mah 
1/2aa
Lithium
Embalagem com 01 unidade
Adequada à Resolução nº 401/2008 – CONAMA
Indicação de prazo de validade não inferior a um ano contado da data de recebimento definitivo.</v>
      </c>
      <c r="C36" s="44" t="str">
        <f>Item17!C3</f>
        <v>unidade</v>
      </c>
      <c r="D36" s="44">
        <f>Item17!D3</f>
        <v>150</v>
      </c>
      <c r="E36" s="46">
        <f>Item17!F3</f>
        <v>39.9</v>
      </c>
      <c r="F36" s="46">
        <f>(ROUND(E36,2)*D36)</f>
        <v>5985</v>
      </c>
    </row>
    <row r="37" spans="1:6" ht="17.25">
      <c r="A37" s="50" t="s">
        <v>115</v>
      </c>
      <c r="B37" s="67" t="str">
        <f>Item18!G20</f>
        <v>KABUM</v>
      </c>
      <c r="C37" s="67"/>
      <c r="D37" s="67"/>
      <c r="E37" s="67"/>
      <c r="F37" s="67"/>
    </row>
    <row r="38" spans="1:6" ht="102">
      <c r="A38" s="44">
        <v>18</v>
      </c>
      <c r="B38" s="45" t="str">
        <f>Item18!B3</f>
        <v>PILHAS RECARREGÁVEIS COM CARREGADOR
Tamanho da pilha: pequena Tipo AA
Capacidade mínima de 2450 mAh cada
Composição: Ni-MH
Adequada à Resolução nº 401/2008 - CONAMA
Carregador Bivolt para, no mínimo, 4 pilhas simultaneamente
Kit com 1 carregador e mínimo de 4 pilhas AA
Marcas de referência: Philips, Multilaser, Duracell, Sony, Elgin</v>
      </c>
      <c r="C38" s="44" t="str">
        <f>Item18!C3</f>
        <v>kit</v>
      </c>
      <c r="D38" s="44">
        <f>Item18!D3</f>
        <v>10</v>
      </c>
      <c r="E38" s="46">
        <f>Item18!F3</f>
        <v>64.900000000000006</v>
      </c>
      <c r="F38" s="46">
        <f>(ROUND(E38,2)*D38)</f>
        <v>649</v>
      </c>
    </row>
    <row r="39" spans="1:6" ht="17.25">
      <c r="A39" s="50" t="s">
        <v>115</v>
      </c>
      <c r="B39" s="67" t="str">
        <f>Item19!G20</f>
        <v xml:space="preserve">BANCA INFO LTDA </v>
      </c>
      <c r="C39" s="67"/>
      <c r="D39" s="67"/>
      <c r="E39" s="67"/>
      <c r="F39" s="67"/>
    </row>
    <row r="40" spans="1:6" ht="318.75">
      <c r="A40" s="44">
        <v>19</v>
      </c>
      <c r="B40" s="45" t="str">
        <f>Item19!B3</f>
        <v>PEN DRIVE
Capacidade de armazenamento de 32Gbytes (mínimo);
Taxas de leitura e gravação mínimas de: 70MB/s e 20MB/s. A aferição da medida de desempenho será realizada por meio da ferramenta USB Flash Benchmark, disponível em http://usbflashspeed.com/
Dispositivo de armazenamento em memória flash com conector USB, do tipo pen drive;
Possuir conexão “plug &amp; play” sem a necessidade de instalação de drivers ou programas para seu reconhecimento como mídia removível, nos sistemas operacionais Windows XP, 7, 10, 11 e Linux;
Funcionamento sem necessidade do uso de cabos, fonte de alimentação, bateria ou qualquer outro acessório externo;
Número serial individual único, distinto dos demais dispositivos, gravado na memória da sua controladora, identificado através do campo SerialNumber;
Não serão aceitos dispositivos sem número de série ou com números repetidos, no campo SerialNumber;
Mesmo fabricante e modelo, produzidos em uma mesma linha de montagem, com controladores e memórias flash idênticos;
Deverão ser identificados através dos campos idVendor e idProduct, na memória da controladora;
Deverão implementar no mínimo o padrão USB 3.0, compatível com os padrões USB 2.0 e USB 1.1;
Idênticos visualmente;
Garantia total de, no mínimo, 1 ano.
Não serão aceitos dispositivos de modelos ou cores diferentes;
Não serão aceitos dispositivos com controlador ou memória flash diferentes; 
Não serão aceitos dispositivos com informações do fabricante genérico ou vazio, nos campos idVendor e idProduct;
Não serão aceitos dispositivos que apresentem mau contato, em sua conexão USB com o computador; e
Não serão aceitos dispositivos que contenham mais que 0,1% de blocos corrompidos ou inutilizados.</v>
      </c>
      <c r="C40" s="44" t="str">
        <f>Item19!C3</f>
        <v>unidade</v>
      </c>
      <c r="D40" s="44">
        <f>Item19!D3</f>
        <v>3500</v>
      </c>
      <c r="E40" s="46">
        <f>Item19!F3</f>
        <v>19</v>
      </c>
      <c r="F40" s="46">
        <f>(ROUND(E40,2)*D40)</f>
        <v>66500</v>
      </c>
    </row>
    <row r="41" spans="1:6" ht="17.25">
      <c r="A41" s="50" t="s">
        <v>115</v>
      </c>
      <c r="B41" s="67" t="str">
        <f>Item20!G20</f>
        <v>MIRÃO</v>
      </c>
      <c r="C41" s="67"/>
      <c r="D41" s="67"/>
      <c r="E41" s="67"/>
      <c r="F41" s="67"/>
    </row>
    <row r="42" spans="1:6" ht="38.25">
      <c r="A42" s="44">
        <v>20</v>
      </c>
      <c r="B42" s="45" t="str">
        <f>Item20!B3</f>
        <v>CABO EXTENSOR USB
Conectores USB 2.0 A macho X USB 2.0 A fêmea
Comprimento: 30 cm, no mínimo.</v>
      </c>
      <c r="C42" s="44" t="str">
        <f>Item20!C3</f>
        <v>unidade</v>
      </c>
      <c r="D42" s="44">
        <f>Item20!D3</f>
        <v>1500</v>
      </c>
      <c r="E42" s="46">
        <f>Item20!F3</f>
        <v>3.78</v>
      </c>
      <c r="F42" s="46">
        <f>(ROUND(E42,2)*D42)</f>
        <v>5670</v>
      </c>
    </row>
    <row r="43" spans="1:6" ht="17.25">
      <c r="A43" s="50" t="s">
        <v>115</v>
      </c>
      <c r="B43" s="67" t="str">
        <f>Item21!G20</f>
        <v xml:space="preserve">NAINFRA BRASIL SERVICOS E TECNOLOGIAS LTDA </v>
      </c>
      <c r="C43" s="67"/>
      <c r="D43" s="67"/>
      <c r="E43" s="67"/>
      <c r="F43" s="67"/>
    </row>
    <row r="44" spans="1:6" ht="76.5">
      <c r="A44" s="44">
        <v>21</v>
      </c>
      <c r="B44" s="45" t="str">
        <f>Item21!B3</f>
        <v>CAIXAS DE SOM PARA COMPUTADOR
Conexão Plug P2;
Alimentação USB 2.0;
Som estéreo;
Com controle de volume e LED Indicador;
Potência 1W RMS (mínima)</v>
      </c>
      <c r="C44" s="44" t="str">
        <f>Item21!C3</f>
        <v>unidade</v>
      </c>
      <c r="D44" s="44">
        <f>Item21!D3</f>
        <v>500</v>
      </c>
      <c r="E44" s="46">
        <f>Item21!F3</f>
        <v>15.28</v>
      </c>
      <c r="F44" s="46">
        <f>(ROUND(E44,2)*D44)</f>
        <v>7640</v>
      </c>
    </row>
    <row r="45" spans="1:6" ht="17.25">
      <c r="A45" s="50" t="s">
        <v>115</v>
      </c>
      <c r="B45" s="67" t="str">
        <f>Item22!G20</f>
        <v xml:space="preserve">MTSI COMERCIO E SERVICOS DE IMPRESSAO LTDA </v>
      </c>
      <c r="C45" s="67"/>
      <c r="D45" s="67"/>
      <c r="E45" s="67"/>
      <c r="F45" s="67"/>
    </row>
    <row r="46" spans="1:6" ht="102">
      <c r="A46" s="44">
        <v>22</v>
      </c>
      <c r="B46" s="45" t="str">
        <f>Item22!B3</f>
        <v>FITA PARA GRAVAÇÃO DE DADOS PADRÃO ULTRIUM LTO-8
Aplicação: armazenamento de dados;
Capacidade mínima nativa (sem compressão) de 12 (doze) Terabytes;
Deve permitir compressão no padrão 2,5:1, totalizando 30 (trinta) Terabytes de capacidade;
Fornecidos em embalagem lacrada.
Não serão admitidos produtos remanufaturados ou recondicionados.
Compatível com drives de gravação e leitura padrão Ultrium LTO-8.
Garantia contra defeitos de fabricação pelo período mínimo de 12 (doze) meses.</v>
      </c>
      <c r="C46" s="44" t="str">
        <f>Item22!C3</f>
        <v>unidade</v>
      </c>
      <c r="D46" s="44">
        <f>Item22!D3</f>
        <v>50</v>
      </c>
      <c r="E46" s="46">
        <f>Item22!F3</f>
        <v>400</v>
      </c>
      <c r="F46" s="46">
        <f>(ROUND(E46,2)*D46)</f>
        <v>20000</v>
      </c>
    </row>
    <row r="47" spans="1:6" ht="17.25">
      <c r="A47" s="50" t="s">
        <v>115</v>
      </c>
      <c r="B47" s="67" t="str">
        <f>Item23!G20</f>
        <v xml:space="preserve">MEP COMERCIO DE ELETRONICOS E SERVICOS LTDA </v>
      </c>
      <c r="C47" s="67"/>
      <c r="D47" s="67"/>
      <c r="E47" s="67"/>
      <c r="F47" s="67"/>
    </row>
    <row r="48" spans="1:6" ht="127.5">
      <c r="A48" s="44">
        <v>23</v>
      </c>
      <c r="B48" s="45" t="str">
        <f>Item23!B3</f>
        <v>CÂMERAS DE VÍDEO USB TIPO WEBCAM
Especificações mínimas:
Vídeochamada Full HD de 1080p (até 1920 x 1080 pixels);
Campo de visão de 78º graus;
Tecnologia RightLight 2 ™ de otimização de luz e cor;
Claridade em diversas condições de iluminação, mesmo com pouca luz;
Foco automático; Cortina de privacidade integrada;
Dois microfones unidirecionais;
USB 2.0 certificado de alta velocidade (pronto para USB 3.0);
Clipe universal pronto para tripés que se ajuste a monitores de laptop, LCD ou CRT.</v>
      </c>
      <c r="C48" s="44" t="str">
        <f>Item23!C3</f>
        <v>unidade</v>
      </c>
      <c r="D48" s="44">
        <f>Item23!D3</f>
        <v>150</v>
      </c>
      <c r="E48" s="46">
        <f>Item23!F3</f>
        <v>79.900000000000006</v>
      </c>
      <c r="F48" s="46">
        <f>(ROUND(E48,2)*D48)</f>
        <v>11985</v>
      </c>
    </row>
    <row r="49" spans="1:6" ht="17.25">
      <c r="A49" s="50" t="s">
        <v>115</v>
      </c>
      <c r="B49" s="67" t="str">
        <f>Item24!G20</f>
        <v xml:space="preserve">ZION PAPELARIA, LANCHONETE VARIEDADE LTDA </v>
      </c>
      <c r="C49" s="67"/>
      <c r="D49" s="67"/>
      <c r="E49" s="67"/>
      <c r="F49" s="67"/>
    </row>
    <row r="50" spans="1:6" ht="89.25">
      <c r="A50" s="44">
        <v>24</v>
      </c>
      <c r="B50" s="45" t="str">
        <f>Item24!B3</f>
        <v>APOIO DE PUNHO PARA TECLADO
Material: elastômero, tecido e gelatina de silicone ou poliuretano macio.
Com base antiderrapante que mantém o apoio fixo na superfície onde está sendo utilizado.
Cor: Preta.
Comprimento: 450 MM, admitida variação de 50 MM para mais ou para menos;
Largura: 65 MM, admitida variação de 5 MM para menos ou 30 MM para mais;
ALTURA: 22 MM, admitida variação de 5 MM para menos ou 10 MM para mais.</v>
      </c>
      <c r="C50" s="44" t="str">
        <f>Item24!C3</f>
        <v>unidade</v>
      </c>
      <c r="D50" s="44">
        <f>Item24!D3</f>
        <v>400</v>
      </c>
      <c r="E50" s="46">
        <f>Item24!F3</f>
        <v>22.9</v>
      </c>
      <c r="F50" s="46">
        <f>(ROUND(E50,2)*D50)</f>
        <v>9160</v>
      </c>
    </row>
    <row r="51" spans="1:6" ht="17.25">
      <c r="A51" s="50" t="s">
        <v>115</v>
      </c>
      <c r="B51" s="67" t="str">
        <f>Item25!G20</f>
        <v xml:space="preserve">DANIELLE COSTA DE ARAUJO DAMACENO 01639956131 </v>
      </c>
      <c r="C51" s="67"/>
      <c r="D51" s="67"/>
      <c r="E51" s="67"/>
      <c r="F51" s="67"/>
    </row>
    <row r="52" spans="1:6" ht="114.75">
      <c r="A52" s="44">
        <v>25</v>
      </c>
      <c r="B52" s="45" t="str">
        <f>Item25!B3</f>
        <v>MOUSE PAD
Material: Elastômero e Gelatina de Silicone
Comprimento aproximado: 25 CM, admitida variação de 2 CM para mais ou para menos;
Largura aproximada: 22 CM, admitida variação de 2 CM para mais ou para menos;
Espessura: 2,5 MM, admitida variação de 0,2 MM para mais ou para menos;
Acabamento Superficial: Tecido
Características Adicionais: Ergonômico, com Apoio para o punho em Gel
Cor: Preta</v>
      </c>
      <c r="C52" s="44" t="str">
        <f>Item25!C3</f>
        <v>unidade</v>
      </c>
      <c r="D52" s="44">
        <f>Item25!D3</f>
        <v>400</v>
      </c>
      <c r="E52" s="46">
        <f>Item25!F3</f>
        <v>12.89</v>
      </c>
      <c r="F52" s="46">
        <f>(ROUND(E52,2)*D52)</f>
        <v>5156</v>
      </c>
    </row>
    <row r="53" spans="1:6" ht="17.25">
      <c r="A53" s="50" t="s">
        <v>115</v>
      </c>
      <c r="B53" s="67" t="str">
        <f>Item26!G20</f>
        <v xml:space="preserve">MTSI COMERCIO E SERVICOS DE IMPRESSAO LTDA </v>
      </c>
      <c r="C53" s="67"/>
      <c r="D53" s="67"/>
      <c r="E53" s="67"/>
      <c r="F53" s="67"/>
    </row>
    <row r="54" spans="1:6" ht="102">
      <c r="A54" s="44">
        <v>26</v>
      </c>
      <c r="B54" s="45" t="str">
        <f>Item26!B3</f>
        <v>FITA PARA GRAVAÇÃO DE DADOS PADRÃO ULTRIUM LTO-8
Aplicação: armazenamento de dados;
Capacidade mínima nativa (sem compressão) de 12 (doze) Terabytes;
Deve permitir compressão no padrão 2,5:1, totalizando 30 (trinta) Terabytes de capacidade;
Fornecidos em embalagem lacrada.
Não serão admitidos produtos remanufaturados ou recondicionados.
Compatível com drives de gravação e leitura padrão Ultrium LTO-8.
Garantia contra defeitos de fabricação pelo período mínimo de 12 (doze) meses.</v>
      </c>
      <c r="C54" s="44" t="str">
        <f>Item26!C3</f>
        <v>unidade</v>
      </c>
      <c r="D54" s="44">
        <f>Item26!D3</f>
        <v>150</v>
      </c>
      <c r="E54" s="46">
        <f>Item26!F3</f>
        <v>400</v>
      </c>
      <c r="F54" s="46">
        <f>(ROUND(E54,2)*D54)</f>
        <v>60000</v>
      </c>
    </row>
    <row r="55" spans="1:6" ht="17.25">
      <c r="A55" s="50" t="s">
        <v>115</v>
      </c>
      <c r="B55" s="67" t="str">
        <f>Item27!G20</f>
        <v xml:space="preserve">MEP COMERCIO DE ELETRONICOS E SERVICOS LTDA </v>
      </c>
      <c r="C55" s="67"/>
      <c r="D55" s="67"/>
      <c r="E55" s="67"/>
      <c r="F55" s="67"/>
    </row>
    <row r="56" spans="1:6" ht="127.5">
      <c r="A56" s="44">
        <v>27</v>
      </c>
      <c r="B56" s="45" t="str">
        <f>Item27!B3</f>
        <v>CÂMERAS DE VÍDEO USB TIPO WEBCAM
Especificações mínimas:
Vídeochamada Full HD de 1080p (até 1920 x 1080 pixels);
Campo de visão de 78º graus;
Tecnologia RightLight 2 ™ de otimização de luz e cor;
Claridade em diversas condições de iluminação, mesmo com pouca luz;
Foco automático; Cortina de privacidade integrada;
Dois microfones unidirecionais;
USB 2.0 certificado de alta velocidade (pronto para USB 3.0);
Clipe universal pronto para tripés que se ajuste a monitores de laptop, LCD ou CRT.</v>
      </c>
      <c r="C56" s="44" t="str">
        <f>Item27!C3</f>
        <v>unidade</v>
      </c>
      <c r="D56" s="44">
        <f>Item27!D3</f>
        <v>450</v>
      </c>
      <c r="E56" s="46">
        <f>Item27!F3</f>
        <v>79.900000000000006</v>
      </c>
      <c r="F56" s="46">
        <f>(ROUND(E56,2)*D56)</f>
        <v>35955</v>
      </c>
    </row>
    <row r="57" spans="1:6" ht="15.75">
      <c r="A57" s="47"/>
      <c r="B57" s="47"/>
      <c r="C57" s="66" t="s">
        <v>116</v>
      </c>
      <c r="D57" s="66"/>
      <c r="E57" s="66"/>
      <c r="F57" s="48">
        <f>SUM(F4:F56)</f>
        <v>322865.2</v>
      </c>
    </row>
  </sheetData>
  <mergeCells count="29">
    <mergeCell ref="C57:E57"/>
    <mergeCell ref="B51:F51"/>
    <mergeCell ref="B53:F53"/>
    <mergeCell ref="B55:F55"/>
    <mergeCell ref="B41:F41"/>
    <mergeCell ref="B43:F43"/>
    <mergeCell ref="B45:F45"/>
    <mergeCell ref="B47:F47"/>
    <mergeCell ref="B49:F49"/>
    <mergeCell ref="B31:F31"/>
    <mergeCell ref="B33:F33"/>
    <mergeCell ref="B35:F35"/>
    <mergeCell ref="B37:F37"/>
    <mergeCell ref="B39:F39"/>
    <mergeCell ref="B21:F21"/>
    <mergeCell ref="B23:F23"/>
    <mergeCell ref="B25:F25"/>
    <mergeCell ref="B27:F27"/>
    <mergeCell ref="B29:F29"/>
    <mergeCell ref="B11:F11"/>
    <mergeCell ref="B13:F13"/>
    <mergeCell ref="B15:F15"/>
    <mergeCell ref="B17:F17"/>
    <mergeCell ref="B19:F19"/>
    <mergeCell ref="A1:F1"/>
    <mergeCell ref="B3:F3"/>
    <mergeCell ref="B5:F5"/>
    <mergeCell ref="B7:F7"/>
    <mergeCell ref="B9:F9"/>
  </mergeCells>
  <pageMargins left="0.51180555555555496" right="0.51180555555555496" top="0.78749999999999998" bottom="0.78749999999999998" header="0.51180555555555496" footer="0.51180555555555496"/>
  <pageSetup paperSize="9" scale="91" firstPageNumber="0" fitToHeight="0" orientation="landscape" horizontalDpi="300" verticalDpi="300" r:id="rId1"/>
  <rowBreaks count="5" manualBreakCount="5">
    <brk id="14" max="5" man="1"/>
    <brk id="26" max="5" man="1"/>
    <brk id="36" max="5" man="1"/>
    <brk id="42" max="5" man="1"/>
    <brk id="5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9" sqref="H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31</v>
      </c>
      <c r="B2" s="2" t="s">
        <v>2</v>
      </c>
      <c r="C2" s="2" t="s">
        <v>3</v>
      </c>
      <c r="D2" s="2" t="s">
        <v>4</v>
      </c>
      <c r="E2" s="3" t="s">
        <v>5</v>
      </c>
      <c r="F2" s="3" t="s">
        <v>6</v>
      </c>
      <c r="G2" s="2" t="s">
        <v>7</v>
      </c>
      <c r="H2" s="4" t="s">
        <v>8</v>
      </c>
      <c r="I2" s="5" t="s">
        <v>9</v>
      </c>
    </row>
    <row r="3" spans="1:9" ht="12.75" customHeight="1">
      <c r="A3" s="55"/>
      <c r="B3" s="56" t="s">
        <v>121</v>
      </c>
      <c r="C3" s="57" t="s">
        <v>10</v>
      </c>
      <c r="D3" s="58">
        <v>300</v>
      </c>
      <c r="E3" s="59">
        <f>IF(C20&lt;=25%,D20,MIN(E20:F20))</f>
        <v>30.6</v>
      </c>
      <c r="F3" s="59">
        <f>MIN(H3:H17)</f>
        <v>16.25</v>
      </c>
      <c r="G3" s="6" t="s">
        <v>141</v>
      </c>
      <c r="H3" s="7">
        <v>16.25</v>
      </c>
      <c r="I3" s="8">
        <f t="shared" ref="I3:I17" si="0">IF(H3="","",(IF($C$20&lt;25%,"N/A",IF(H3&lt;=($D$20+$A$20),H3,"Descartado"))))</f>
        <v>16.25</v>
      </c>
    </row>
    <row r="4" spans="1:9">
      <c r="A4" s="55"/>
      <c r="B4" s="56"/>
      <c r="C4" s="57"/>
      <c r="D4" s="58"/>
      <c r="E4" s="59"/>
      <c r="F4" s="59"/>
      <c r="G4" s="6" t="s">
        <v>142</v>
      </c>
      <c r="H4" s="7">
        <v>21</v>
      </c>
      <c r="I4" s="8">
        <f t="shared" si="0"/>
        <v>21</v>
      </c>
    </row>
    <row r="5" spans="1:9">
      <c r="A5" s="55"/>
      <c r="B5" s="56"/>
      <c r="C5" s="57"/>
      <c r="D5" s="58"/>
      <c r="E5" s="59"/>
      <c r="F5" s="59"/>
      <c r="G5" s="6" t="s">
        <v>143</v>
      </c>
      <c r="H5" s="7">
        <v>35</v>
      </c>
      <c r="I5" s="8">
        <f t="shared" si="0"/>
        <v>35</v>
      </c>
    </row>
    <row r="6" spans="1:9">
      <c r="A6" s="55"/>
      <c r="B6" s="56"/>
      <c r="C6" s="57"/>
      <c r="D6" s="58"/>
      <c r="E6" s="59"/>
      <c r="F6" s="59"/>
      <c r="G6" s="6" t="s">
        <v>92</v>
      </c>
      <c r="H6" s="7">
        <v>40</v>
      </c>
      <c r="I6" s="8">
        <f t="shared" si="0"/>
        <v>40</v>
      </c>
    </row>
    <row r="7" spans="1:9">
      <c r="A7" s="55"/>
      <c r="B7" s="56"/>
      <c r="C7" s="57"/>
      <c r="D7" s="58"/>
      <c r="E7" s="59"/>
      <c r="F7" s="59"/>
      <c r="G7" s="6" t="s">
        <v>230</v>
      </c>
      <c r="H7" s="7">
        <v>46.83</v>
      </c>
      <c r="I7" s="8" t="str">
        <f t="shared" si="0"/>
        <v>Descartado</v>
      </c>
    </row>
    <row r="8" spans="1:9">
      <c r="A8" s="55"/>
      <c r="B8" s="56"/>
      <c r="C8" s="57"/>
      <c r="D8" s="58"/>
      <c r="E8" s="59"/>
      <c r="F8" s="59"/>
      <c r="G8" s="6" t="s">
        <v>231</v>
      </c>
      <c r="H8" s="7">
        <v>40.76</v>
      </c>
      <c r="I8" s="8">
        <f t="shared" si="0"/>
        <v>40.76</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12.070499023100361</v>
      </c>
      <c r="B20" s="19">
        <f>COUNT(H3:H17)</f>
        <v>6</v>
      </c>
      <c r="C20" s="20">
        <f>IF(B20&lt;2,"N/A",(A20/D20))</f>
        <v>0.36236862873312398</v>
      </c>
      <c r="D20" s="21">
        <f>ROUND(AVERAGE(H3:H17),2)</f>
        <v>33.31</v>
      </c>
      <c r="E20" s="22">
        <f>IFERROR(ROUND(IF(B20&lt;2,"N/A",(IF(C20&lt;=25%,"N/A",AVERAGE(I3:I17)))),2),"N/A")</f>
        <v>30.6</v>
      </c>
      <c r="F20" s="22">
        <f>ROUND(MEDIAN(H3:H17),2)</f>
        <v>37.5</v>
      </c>
      <c r="G20" s="23" t="str">
        <f>INDEX(G3:G17,MATCH(H20,H3:H17,0))</f>
        <v>INT - SOLUCOES PARA RECICLAGEM LTDA</v>
      </c>
      <c r="H20" s="24">
        <f>MIN(H3:H17)</f>
        <v>16.25</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30.6</v>
      </c>
    </row>
    <row r="23" spans="1:11">
      <c r="B23" s="25"/>
      <c r="C23" s="25"/>
      <c r="D23" s="61"/>
      <c r="E23" s="61"/>
      <c r="F23" s="33"/>
      <c r="G23" s="4" t="s">
        <v>19</v>
      </c>
      <c r="H23" s="24">
        <f>ROUND(H22,2)*D3</f>
        <v>9180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32</v>
      </c>
      <c r="B2" s="2" t="s">
        <v>2</v>
      </c>
      <c r="C2" s="2" t="s">
        <v>3</v>
      </c>
      <c r="D2" s="2" t="s">
        <v>4</v>
      </c>
      <c r="E2" s="3" t="s">
        <v>5</v>
      </c>
      <c r="F2" s="3" t="s">
        <v>6</v>
      </c>
      <c r="G2" s="2" t="s">
        <v>7</v>
      </c>
      <c r="H2" s="4" t="s">
        <v>8</v>
      </c>
      <c r="I2" s="5" t="s">
        <v>9</v>
      </c>
    </row>
    <row r="3" spans="1:9" ht="12.75" customHeight="1">
      <c r="A3" s="55"/>
      <c r="B3" s="56" t="s">
        <v>122</v>
      </c>
      <c r="C3" s="57" t="s">
        <v>10</v>
      </c>
      <c r="D3" s="58">
        <v>30</v>
      </c>
      <c r="E3" s="59">
        <f>IF(C20&lt;=25%,D20,MIN(E20:F20))</f>
        <v>60.35</v>
      </c>
      <c r="F3" s="59">
        <f>MIN(H3:H17)</f>
        <v>38.380000000000003</v>
      </c>
      <c r="G3" s="6" t="s">
        <v>144</v>
      </c>
      <c r="H3" s="7">
        <v>38.380000000000003</v>
      </c>
      <c r="I3" s="8">
        <f t="shared" ref="I3:I17" si="0">IF(H3="","",(IF($C$20&lt;25%,"N/A",IF(H3&lt;=($D$20+$A$20),H3,"Descartado"))))</f>
        <v>38.380000000000003</v>
      </c>
    </row>
    <row r="4" spans="1:9">
      <c r="A4" s="55"/>
      <c r="B4" s="56"/>
      <c r="C4" s="57"/>
      <c r="D4" s="58"/>
      <c r="E4" s="59"/>
      <c r="F4" s="59"/>
      <c r="G4" s="6" t="s">
        <v>145</v>
      </c>
      <c r="H4" s="7">
        <v>38.9</v>
      </c>
      <c r="I4" s="8">
        <f t="shared" si="0"/>
        <v>38.9</v>
      </c>
    </row>
    <row r="5" spans="1:9">
      <c r="A5" s="55"/>
      <c r="B5" s="56"/>
      <c r="C5" s="57"/>
      <c r="D5" s="58"/>
      <c r="E5" s="59"/>
      <c r="F5" s="59"/>
      <c r="G5" s="6" t="s">
        <v>146</v>
      </c>
      <c r="H5" s="7">
        <v>46</v>
      </c>
      <c r="I5" s="8">
        <f t="shared" si="0"/>
        <v>46</v>
      </c>
    </row>
    <row r="6" spans="1:9">
      <c r="A6" s="55"/>
      <c r="B6" s="56"/>
      <c r="C6" s="57"/>
      <c r="D6" s="58"/>
      <c r="E6" s="59"/>
      <c r="F6" s="59"/>
      <c r="G6" s="6" t="s">
        <v>147</v>
      </c>
      <c r="H6" s="7">
        <v>48</v>
      </c>
      <c r="I6" s="8">
        <f t="shared" si="0"/>
        <v>48</v>
      </c>
    </row>
    <row r="7" spans="1:9">
      <c r="A7" s="55"/>
      <c r="B7" s="56"/>
      <c r="C7" s="57"/>
      <c r="D7" s="58"/>
      <c r="E7" s="59"/>
      <c r="F7" s="59"/>
      <c r="G7" s="6" t="s">
        <v>148</v>
      </c>
      <c r="H7" s="7">
        <v>52</v>
      </c>
      <c r="I7" s="8">
        <f t="shared" si="0"/>
        <v>52</v>
      </c>
    </row>
    <row r="8" spans="1:9">
      <c r="A8" s="55"/>
      <c r="B8" s="56"/>
      <c r="C8" s="57"/>
      <c r="D8" s="58"/>
      <c r="E8" s="59"/>
      <c r="F8" s="59"/>
      <c r="G8" s="6" t="s">
        <v>149</v>
      </c>
      <c r="H8" s="7">
        <v>60.35</v>
      </c>
      <c r="I8" s="8">
        <f t="shared" si="0"/>
        <v>60.35</v>
      </c>
    </row>
    <row r="9" spans="1:9">
      <c r="A9" s="55"/>
      <c r="B9" s="56"/>
      <c r="C9" s="57"/>
      <c r="D9" s="58"/>
      <c r="E9" s="59"/>
      <c r="F9" s="59"/>
      <c r="G9" s="6" t="s">
        <v>148</v>
      </c>
      <c r="H9" s="7">
        <v>65</v>
      </c>
      <c r="I9" s="8">
        <f t="shared" si="0"/>
        <v>65</v>
      </c>
    </row>
    <row r="10" spans="1:9">
      <c r="A10" s="55"/>
      <c r="B10" s="56"/>
      <c r="C10" s="57"/>
      <c r="D10" s="58"/>
      <c r="E10" s="59"/>
      <c r="F10" s="59"/>
      <c r="G10" s="6" t="s">
        <v>150</v>
      </c>
      <c r="H10" s="7">
        <v>72</v>
      </c>
      <c r="I10" s="8">
        <f t="shared" si="0"/>
        <v>72</v>
      </c>
    </row>
    <row r="11" spans="1:9">
      <c r="A11" s="55"/>
      <c r="B11" s="56"/>
      <c r="C11" s="57"/>
      <c r="D11" s="58"/>
      <c r="E11" s="59"/>
      <c r="F11" s="59"/>
      <c r="G11" s="6" t="s">
        <v>151</v>
      </c>
      <c r="H11" s="7">
        <v>181.99</v>
      </c>
      <c r="I11" s="8" t="str">
        <f t="shared" si="0"/>
        <v>Descartado</v>
      </c>
    </row>
    <row r="12" spans="1:9">
      <c r="A12" s="55"/>
      <c r="B12" s="56"/>
      <c r="C12" s="57"/>
      <c r="D12" s="58"/>
      <c r="E12" s="59"/>
      <c r="F12" s="59"/>
      <c r="G12" s="6" t="s">
        <v>234</v>
      </c>
      <c r="H12" s="7">
        <v>96.9</v>
      </c>
      <c r="I12" s="8">
        <f t="shared" si="0"/>
        <v>96.9</v>
      </c>
    </row>
    <row r="13" spans="1:9">
      <c r="A13" s="55"/>
      <c r="B13" s="56"/>
      <c r="C13" s="57"/>
      <c r="D13" s="58"/>
      <c r="E13" s="59"/>
      <c r="F13" s="59"/>
      <c r="G13" s="6" t="s">
        <v>230</v>
      </c>
      <c r="H13" s="7">
        <v>88.35</v>
      </c>
      <c r="I13" s="8">
        <f t="shared" si="0"/>
        <v>88.35</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41.287066828157315</v>
      </c>
      <c r="B20" s="19">
        <f>COUNT(H3:H17)</f>
        <v>11</v>
      </c>
      <c r="C20" s="20">
        <f>IF(B20&lt;2,"N/A",(A20/D20))</f>
        <v>0.57647398531356198</v>
      </c>
      <c r="D20" s="21">
        <f>ROUND(AVERAGE(H3:H17),2)</f>
        <v>71.62</v>
      </c>
      <c r="E20" s="22">
        <f>IFERROR(ROUND(IF(B20&lt;2,"N/A",(IF(C20&lt;=25%,"N/A",AVERAGE(I3:I17)))),2),"N/A")</f>
        <v>60.59</v>
      </c>
      <c r="F20" s="22">
        <f>ROUND(MEDIAN(H3:H17),2)</f>
        <v>60.35</v>
      </c>
      <c r="G20" s="23" t="str">
        <f>INDEX(G3:G17,MATCH(H20,H3:H17,0))</f>
        <v xml:space="preserve">MTSI COMERCIO E SERVICOS DE IMPRESSAO LTDA </v>
      </c>
      <c r="H20" s="24">
        <f>MIN(H3:H17)</f>
        <v>38.380000000000003</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60.35</v>
      </c>
    </row>
    <row r="23" spans="1:11">
      <c r="B23" s="25"/>
      <c r="C23" s="25"/>
      <c r="D23" s="61"/>
      <c r="E23" s="61"/>
      <c r="F23" s="33"/>
      <c r="G23" s="4" t="s">
        <v>19</v>
      </c>
      <c r="H23" s="24">
        <f>ROUND(H22,2)*D3</f>
        <v>1810.5</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33</v>
      </c>
      <c r="B2" s="2" t="s">
        <v>2</v>
      </c>
      <c r="C2" s="2" t="s">
        <v>3</v>
      </c>
      <c r="D2" s="2" t="s">
        <v>4</v>
      </c>
      <c r="E2" s="3" t="s">
        <v>5</v>
      </c>
      <c r="F2" s="3" t="s">
        <v>6</v>
      </c>
      <c r="G2" s="2" t="s">
        <v>7</v>
      </c>
      <c r="H2" s="4" t="s">
        <v>8</v>
      </c>
      <c r="I2" s="5" t="s">
        <v>9</v>
      </c>
    </row>
    <row r="3" spans="1:9" ht="12.75" customHeight="1">
      <c r="A3" s="55"/>
      <c r="B3" s="56" t="s">
        <v>123</v>
      </c>
      <c r="C3" s="57" t="s">
        <v>10</v>
      </c>
      <c r="D3" s="58">
        <v>20</v>
      </c>
      <c r="E3" s="59">
        <f>IF(C20&lt;=25%,D20,MIN(E20:F20))</f>
        <v>54.68</v>
      </c>
      <c r="F3" s="59">
        <f>MIN(H3:H17)</f>
        <v>44.483349679999996</v>
      </c>
      <c r="G3" s="6" t="s">
        <v>219</v>
      </c>
      <c r="H3" s="7">
        <v>54.675594999999994</v>
      </c>
      <c r="I3" s="8">
        <f t="shared" ref="I3:I17" si="0">IF(H3="","",(IF($C$20&lt;25%,"N/A",IF(H3&lt;=($D$20+$A$20),H3,"Descartado"))))</f>
        <v>54.675594999999994</v>
      </c>
    </row>
    <row r="4" spans="1:9">
      <c r="A4" s="55"/>
      <c r="B4" s="56"/>
      <c r="C4" s="57"/>
      <c r="D4" s="58"/>
      <c r="E4" s="59"/>
      <c r="F4" s="59"/>
      <c r="G4" s="6" t="s">
        <v>223</v>
      </c>
      <c r="H4" s="7">
        <v>44.483349679999996</v>
      </c>
      <c r="I4" s="8">
        <f t="shared" si="0"/>
        <v>44.483349679999996</v>
      </c>
    </row>
    <row r="5" spans="1:9">
      <c r="A5" s="55"/>
      <c r="B5" s="56"/>
      <c r="C5" s="57"/>
      <c r="D5" s="58"/>
      <c r="E5" s="59"/>
      <c r="F5" s="59"/>
      <c r="G5" s="6" t="s">
        <v>224</v>
      </c>
      <c r="H5" s="7">
        <v>47.903812475999999</v>
      </c>
      <c r="I5" s="8">
        <f t="shared" si="0"/>
        <v>47.903812475999999</v>
      </c>
    </row>
    <row r="6" spans="1:9">
      <c r="A6" s="55"/>
      <c r="B6" s="56"/>
      <c r="C6" s="57"/>
      <c r="D6" s="58"/>
      <c r="E6" s="59"/>
      <c r="F6" s="59"/>
      <c r="G6" s="6" t="s">
        <v>234</v>
      </c>
      <c r="H6" s="7">
        <v>98.9</v>
      </c>
      <c r="I6" s="8">
        <f t="shared" si="0"/>
        <v>98.9</v>
      </c>
    </row>
    <row r="7" spans="1:9">
      <c r="A7" s="55"/>
      <c r="B7" s="56"/>
      <c r="C7" s="57"/>
      <c r="D7" s="58"/>
      <c r="E7" s="59"/>
      <c r="F7" s="59"/>
      <c r="G7" s="6" t="s">
        <v>230</v>
      </c>
      <c r="H7" s="7">
        <v>129.27000000000001</v>
      </c>
      <c r="I7" s="8" t="str">
        <f t="shared" si="0"/>
        <v>Descartado</v>
      </c>
    </row>
    <row r="8" spans="1:9">
      <c r="A8" s="55"/>
      <c r="B8" s="56"/>
      <c r="C8" s="57"/>
      <c r="D8" s="58"/>
      <c r="E8" s="59"/>
      <c r="F8" s="59"/>
      <c r="G8" s="6"/>
      <c r="H8" s="7"/>
      <c r="I8" s="8" t="str">
        <f t="shared" si="0"/>
        <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37.399808918342835</v>
      </c>
      <c r="B20" s="19">
        <f>COUNT(H3:H17)</f>
        <v>5</v>
      </c>
      <c r="C20" s="20">
        <f>IF(B20&lt;2,"N/A",(A20/D20))</f>
        <v>0.49833189764614039</v>
      </c>
      <c r="D20" s="21">
        <f>ROUND(AVERAGE(H3:H17),2)</f>
        <v>75.05</v>
      </c>
      <c r="E20" s="22">
        <f>IFERROR(ROUND(IF(B20&lt;2,"N/A",(IF(C20&lt;=25%,"N/A",AVERAGE(I3:I17)))),2),"N/A")</f>
        <v>61.49</v>
      </c>
      <c r="F20" s="22">
        <f>ROUND(MEDIAN(H3:H17),2)</f>
        <v>54.68</v>
      </c>
      <c r="G20" s="23" t="str">
        <f>INDEX(G3:G17,MATCH(H20,H3:H17,0))</f>
        <v>V. C. DA ROCHA DISTRIBUIDORA</v>
      </c>
      <c r="H20" s="24">
        <f>MIN(H3:H17)</f>
        <v>44.483349679999996</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54.68</v>
      </c>
    </row>
    <row r="23" spans="1:11">
      <c r="B23" s="25"/>
      <c r="C23" s="25"/>
      <c r="D23" s="61"/>
      <c r="E23" s="61"/>
      <c r="F23" s="33"/>
      <c r="G23" s="4" t="s">
        <v>19</v>
      </c>
      <c r="H23" s="24">
        <f>ROUND(H22,2)*D3</f>
        <v>1093.5999999999999</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34</v>
      </c>
      <c r="B2" s="2" t="s">
        <v>2</v>
      </c>
      <c r="C2" s="2" t="s">
        <v>3</v>
      </c>
      <c r="D2" s="2" t="s">
        <v>4</v>
      </c>
      <c r="E2" s="3" t="s">
        <v>5</v>
      </c>
      <c r="F2" s="3" t="s">
        <v>6</v>
      </c>
      <c r="G2" s="2" t="s">
        <v>7</v>
      </c>
      <c r="H2" s="4" t="s">
        <v>8</v>
      </c>
      <c r="I2" s="5" t="s">
        <v>9</v>
      </c>
    </row>
    <row r="3" spans="1:9" ht="12.75" customHeight="1">
      <c r="A3" s="55"/>
      <c r="B3" s="56" t="s">
        <v>124</v>
      </c>
      <c r="C3" s="57" t="s">
        <v>10</v>
      </c>
      <c r="D3" s="58">
        <v>50</v>
      </c>
      <c r="E3" s="59">
        <f>IF(C20&lt;=25%,D20,MIN(E20:F20))</f>
        <v>103.6</v>
      </c>
      <c r="F3" s="59">
        <f>MIN(H3:H17)</f>
        <v>52.2</v>
      </c>
      <c r="G3" s="6" t="s">
        <v>215</v>
      </c>
      <c r="H3" s="7">
        <v>52.2</v>
      </c>
      <c r="I3" s="8">
        <f t="shared" ref="I3:I17" si="0">IF(H3="","",(IF($C$20&lt;25%,"N/A",IF(H3&lt;=($D$20+$A$20),H3,"Descartado"))))</f>
        <v>52.2</v>
      </c>
    </row>
    <row r="4" spans="1:9">
      <c r="A4" s="55"/>
      <c r="B4" s="56"/>
      <c r="C4" s="57"/>
      <c r="D4" s="58"/>
      <c r="E4" s="59"/>
      <c r="F4" s="59"/>
      <c r="G4" s="6" t="s">
        <v>216</v>
      </c>
      <c r="H4" s="7">
        <v>100</v>
      </c>
      <c r="I4" s="8">
        <f t="shared" si="0"/>
        <v>100</v>
      </c>
    </row>
    <row r="5" spans="1:9">
      <c r="A5" s="55"/>
      <c r="B5" s="56"/>
      <c r="C5" s="57"/>
      <c r="D5" s="58"/>
      <c r="E5" s="59"/>
      <c r="F5" s="59"/>
      <c r="G5" s="6" t="s">
        <v>225</v>
      </c>
      <c r="H5" s="7">
        <v>151.01339442</v>
      </c>
      <c r="I5" s="8">
        <f t="shared" si="0"/>
        <v>151.01339442</v>
      </c>
    </row>
    <row r="6" spans="1:9">
      <c r="A6" s="55"/>
      <c r="B6" s="56"/>
      <c r="C6" s="57"/>
      <c r="D6" s="58"/>
      <c r="E6" s="59"/>
      <c r="F6" s="59"/>
      <c r="G6" s="6" t="s">
        <v>226</v>
      </c>
      <c r="H6" s="7">
        <v>285.46254259600005</v>
      </c>
      <c r="I6" s="8" t="str">
        <f t="shared" si="0"/>
        <v>Descartado</v>
      </c>
    </row>
    <row r="7" spans="1:9">
      <c r="A7" s="55"/>
      <c r="B7" s="56"/>
      <c r="C7" s="57"/>
      <c r="D7" s="58"/>
      <c r="E7" s="59"/>
      <c r="F7" s="59"/>
      <c r="G7" s="6" t="s">
        <v>224</v>
      </c>
      <c r="H7" s="7">
        <v>57.964855199999995</v>
      </c>
      <c r="I7" s="8">
        <f t="shared" si="0"/>
        <v>57.964855199999995</v>
      </c>
    </row>
    <row r="8" spans="1:9">
      <c r="A8" s="55"/>
      <c r="B8" s="56"/>
      <c r="C8" s="57"/>
      <c r="D8" s="58"/>
      <c r="E8" s="59"/>
      <c r="F8" s="59"/>
      <c r="G8" s="6" t="s">
        <v>234</v>
      </c>
      <c r="H8" s="7">
        <v>139.9</v>
      </c>
      <c r="I8" s="8">
        <f t="shared" si="0"/>
        <v>139.9</v>
      </c>
    </row>
    <row r="9" spans="1:9">
      <c r="A9" s="55"/>
      <c r="B9" s="56"/>
      <c r="C9" s="57"/>
      <c r="D9" s="58"/>
      <c r="E9" s="59"/>
      <c r="F9" s="59"/>
      <c r="G9" s="6" t="s">
        <v>230</v>
      </c>
      <c r="H9" s="7">
        <v>120.53</v>
      </c>
      <c r="I9" s="8">
        <f t="shared" si="0"/>
        <v>120.53</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78.462870338612177</v>
      </c>
      <c r="B20" s="19">
        <f>COUNT(H3:H17)</f>
        <v>7</v>
      </c>
      <c r="C20" s="20">
        <f>IF(B20&lt;2,"N/A",(A20/D20))</f>
        <v>0.60551682619703784</v>
      </c>
      <c r="D20" s="21">
        <f>ROUND(AVERAGE(H3:H17),2)</f>
        <v>129.58000000000001</v>
      </c>
      <c r="E20" s="22">
        <f>IFERROR(ROUND(IF(B20&lt;2,"N/A",(IF(C20&lt;=25%,"N/A",AVERAGE(I3:I17)))),2),"N/A")</f>
        <v>103.6</v>
      </c>
      <c r="F20" s="22">
        <f>ROUND(MEDIAN(H3:H17),2)</f>
        <v>120.53</v>
      </c>
      <c r="G20" s="23" t="str">
        <f>INDEX(G3:G17,MATCH(H20,H3:H17,0))</f>
        <v>COMERCIAL FASTPRINTER LTDA</v>
      </c>
      <c r="H20" s="24">
        <f>MIN(H3:H17)</f>
        <v>52.2</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103.6</v>
      </c>
    </row>
    <row r="23" spans="1:11">
      <c r="B23" s="25"/>
      <c r="C23" s="25"/>
      <c r="D23" s="61"/>
      <c r="E23" s="61"/>
      <c r="F23" s="33"/>
      <c r="G23" s="4" t="s">
        <v>19</v>
      </c>
      <c r="H23" s="24">
        <f>ROUND(H22,2)*D3</f>
        <v>5180</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4" t="s">
        <v>0</v>
      </c>
      <c r="B1" s="54"/>
      <c r="C1" s="54"/>
      <c r="D1" s="54"/>
      <c r="E1" s="54"/>
      <c r="F1" s="54"/>
      <c r="G1" s="54"/>
      <c r="H1" s="54"/>
      <c r="I1" s="54"/>
    </row>
    <row r="2" spans="1:9" ht="25.5">
      <c r="A2" s="55" t="s">
        <v>35</v>
      </c>
      <c r="B2" s="2" t="s">
        <v>2</v>
      </c>
      <c r="C2" s="2" t="s">
        <v>3</v>
      </c>
      <c r="D2" s="2" t="s">
        <v>4</v>
      </c>
      <c r="E2" s="3" t="s">
        <v>5</v>
      </c>
      <c r="F2" s="3" t="s">
        <v>6</v>
      </c>
      <c r="G2" s="2" t="s">
        <v>7</v>
      </c>
      <c r="H2" s="4" t="s">
        <v>8</v>
      </c>
      <c r="I2" s="5" t="s">
        <v>9</v>
      </c>
    </row>
    <row r="3" spans="1:9" ht="12.75" customHeight="1">
      <c r="A3" s="55"/>
      <c r="B3" s="56" t="s">
        <v>125</v>
      </c>
      <c r="C3" s="57" t="s">
        <v>10</v>
      </c>
      <c r="D3" s="58">
        <v>200</v>
      </c>
      <c r="E3" s="59">
        <f>IF(C20&lt;=25%,D20,MIN(E20:F20))</f>
        <v>51.13</v>
      </c>
      <c r="F3" s="59">
        <f>MIN(H3:H17)</f>
        <v>39</v>
      </c>
      <c r="G3" s="6" t="s">
        <v>145</v>
      </c>
      <c r="H3" s="7">
        <v>39</v>
      </c>
      <c r="I3" s="8">
        <f t="shared" ref="I3:I17" si="0">IF(H3="","",(IF($C$20&lt;25%,"N/A",IF(H3&lt;=($D$20+$A$20),H3,"Descartado"))))</f>
        <v>39</v>
      </c>
    </row>
    <row r="4" spans="1:9">
      <c r="A4" s="55"/>
      <c r="B4" s="56"/>
      <c r="C4" s="57"/>
      <c r="D4" s="58"/>
      <c r="E4" s="59"/>
      <c r="F4" s="59"/>
      <c r="G4" s="6" t="s">
        <v>152</v>
      </c>
      <c r="H4" s="7">
        <v>40</v>
      </c>
      <c r="I4" s="8">
        <f t="shared" si="0"/>
        <v>40</v>
      </c>
    </row>
    <row r="5" spans="1:9">
      <c r="A5" s="55"/>
      <c r="B5" s="56"/>
      <c r="C5" s="57"/>
      <c r="D5" s="58"/>
      <c r="E5" s="59"/>
      <c r="F5" s="59"/>
      <c r="G5" s="6" t="s">
        <v>146</v>
      </c>
      <c r="H5" s="7">
        <v>42</v>
      </c>
      <c r="I5" s="8">
        <f t="shared" si="0"/>
        <v>42</v>
      </c>
    </row>
    <row r="6" spans="1:9">
      <c r="A6" s="55"/>
      <c r="B6" s="56"/>
      <c r="C6" s="57"/>
      <c r="D6" s="58"/>
      <c r="E6" s="59"/>
      <c r="F6" s="59"/>
      <c r="G6" s="6" t="s">
        <v>153</v>
      </c>
      <c r="H6" s="7">
        <v>89.7</v>
      </c>
      <c r="I6" s="8" t="str">
        <f t="shared" si="0"/>
        <v>Descartado</v>
      </c>
    </row>
    <row r="7" spans="1:9">
      <c r="A7" s="55"/>
      <c r="B7" s="56"/>
      <c r="C7" s="57"/>
      <c r="D7" s="58"/>
      <c r="E7" s="59"/>
      <c r="F7" s="59"/>
      <c r="G7" s="6" t="s">
        <v>234</v>
      </c>
      <c r="H7" s="7">
        <v>64.900000000000006</v>
      </c>
      <c r="I7" s="8">
        <f t="shared" si="0"/>
        <v>64.900000000000006</v>
      </c>
    </row>
    <row r="8" spans="1:9">
      <c r="A8" s="55"/>
      <c r="B8" s="56"/>
      <c r="C8" s="57"/>
      <c r="D8" s="58"/>
      <c r="E8" s="59"/>
      <c r="F8" s="59"/>
      <c r="G8" s="6" t="s">
        <v>230</v>
      </c>
      <c r="H8" s="7">
        <v>69.75</v>
      </c>
      <c r="I8" s="8">
        <f t="shared" si="0"/>
        <v>69.75</v>
      </c>
    </row>
    <row r="9" spans="1:9">
      <c r="A9" s="55"/>
      <c r="B9" s="56"/>
      <c r="C9" s="57"/>
      <c r="D9" s="58"/>
      <c r="E9" s="59"/>
      <c r="F9" s="59"/>
      <c r="G9" s="6"/>
      <c r="H9" s="7"/>
      <c r="I9" s="8" t="str">
        <f t="shared" si="0"/>
        <v/>
      </c>
    </row>
    <row r="10" spans="1:9">
      <c r="A10" s="55"/>
      <c r="B10" s="56"/>
      <c r="C10" s="57"/>
      <c r="D10" s="58"/>
      <c r="E10" s="59"/>
      <c r="F10" s="59"/>
      <c r="G10" s="6"/>
      <c r="H10" s="7"/>
      <c r="I10" s="8" t="str">
        <f t="shared" si="0"/>
        <v/>
      </c>
    </row>
    <row r="11" spans="1:9">
      <c r="A11" s="55"/>
      <c r="B11" s="56"/>
      <c r="C11" s="57"/>
      <c r="D11" s="58"/>
      <c r="E11" s="59"/>
      <c r="F11" s="59"/>
      <c r="G11" s="6"/>
      <c r="H11" s="7"/>
      <c r="I11" s="8" t="str">
        <f t="shared" si="0"/>
        <v/>
      </c>
    </row>
    <row r="12" spans="1:9">
      <c r="A12" s="55"/>
      <c r="B12" s="56"/>
      <c r="C12" s="57"/>
      <c r="D12" s="58"/>
      <c r="E12" s="59"/>
      <c r="F12" s="59"/>
      <c r="G12" s="6"/>
      <c r="H12" s="7"/>
      <c r="I12" s="8" t="str">
        <f t="shared" si="0"/>
        <v/>
      </c>
    </row>
    <row r="13" spans="1:9">
      <c r="A13" s="55"/>
      <c r="B13" s="56"/>
      <c r="C13" s="57"/>
      <c r="D13" s="58"/>
      <c r="E13" s="59"/>
      <c r="F13" s="59"/>
      <c r="G13" s="6"/>
      <c r="H13" s="7"/>
      <c r="I13" s="8" t="str">
        <f t="shared" si="0"/>
        <v/>
      </c>
    </row>
    <row r="14" spans="1:9">
      <c r="A14" s="55"/>
      <c r="B14" s="56"/>
      <c r="C14" s="57"/>
      <c r="D14" s="58"/>
      <c r="E14" s="59"/>
      <c r="F14" s="59"/>
      <c r="G14" s="6"/>
      <c r="H14" s="7"/>
      <c r="I14" s="8" t="str">
        <f t="shared" si="0"/>
        <v/>
      </c>
    </row>
    <row r="15" spans="1:9">
      <c r="A15" s="55"/>
      <c r="B15" s="56"/>
      <c r="C15" s="57"/>
      <c r="D15" s="58"/>
      <c r="E15" s="59"/>
      <c r="F15" s="59"/>
      <c r="G15" s="6"/>
      <c r="H15" s="7"/>
      <c r="I15" s="8" t="str">
        <f t="shared" si="0"/>
        <v/>
      </c>
    </row>
    <row r="16" spans="1:9">
      <c r="A16" s="55"/>
      <c r="B16" s="56"/>
      <c r="C16" s="57"/>
      <c r="D16" s="58"/>
      <c r="E16" s="59"/>
      <c r="F16" s="59"/>
      <c r="G16" s="6"/>
      <c r="H16" s="7"/>
      <c r="I16" s="8" t="str">
        <f t="shared" si="0"/>
        <v/>
      </c>
    </row>
    <row r="17" spans="1:11">
      <c r="A17" s="55"/>
      <c r="B17" s="56"/>
      <c r="C17" s="57"/>
      <c r="D17" s="58"/>
      <c r="E17" s="59"/>
      <c r="F17" s="59"/>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60" t="s">
        <v>17</v>
      </c>
      <c r="H19" s="60"/>
      <c r="I19" s="18"/>
    </row>
    <row r="20" spans="1:11">
      <c r="A20" s="19">
        <f>IF(B20&lt;2,"N/A",(STDEV(H3:H17)))</f>
        <v>20.641667003095133</v>
      </c>
      <c r="B20" s="19">
        <f>COUNT(H3:H17)</f>
        <v>6</v>
      </c>
      <c r="C20" s="20">
        <f>IF(B20&lt;2,"N/A",(A20/D20))</f>
        <v>0.35861130999122887</v>
      </c>
      <c r="D20" s="21">
        <f>ROUND(AVERAGE(H3:H17),2)</f>
        <v>57.56</v>
      </c>
      <c r="E20" s="22">
        <f>IFERROR(ROUND(IF(B20&lt;2,"N/A",(IF(C20&lt;=25%,"N/A",AVERAGE(I3:I17)))),2),"N/A")</f>
        <v>51.13</v>
      </c>
      <c r="F20" s="22">
        <f>ROUND(MEDIAN(H3:H17),2)</f>
        <v>53.45</v>
      </c>
      <c r="G20" s="23" t="str">
        <f>INDEX(G3:G17,MATCH(H20,H3:H17,0))</f>
        <v xml:space="preserve">MEGA JETT COMERCIAL LTDA </v>
      </c>
      <c r="H20" s="24">
        <f>MIN(H3:H17)</f>
        <v>39</v>
      </c>
      <c r="I20" s="18"/>
    </row>
    <row r="21" spans="1:11">
      <c r="A21" s="25"/>
      <c r="B21" s="18"/>
      <c r="C21" s="26"/>
      <c r="D21" s="26"/>
      <c r="E21" s="26"/>
      <c r="F21" s="26"/>
      <c r="G21" s="18"/>
      <c r="H21" s="27"/>
      <c r="I21" s="28"/>
      <c r="J21" s="28"/>
      <c r="K21" s="28"/>
    </row>
    <row r="22" spans="1:11">
      <c r="B22" s="25"/>
      <c r="C22" s="25"/>
      <c r="D22" s="61"/>
      <c r="E22" s="61"/>
      <c r="F22" s="30"/>
      <c r="G22" s="31" t="s">
        <v>18</v>
      </c>
      <c r="H22" s="32">
        <f>IF(C20&lt;=25%,D20,MIN(E20:F20))</f>
        <v>51.13</v>
      </c>
    </row>
    <row r="23" spans="1:11">
      <c r="B23" s="25"/>
      <c r="C23" s="25"/>
      <c r="D23" s="61"/>
      <c r="E23" s="61"/>
      <c r="F23" s="33"/>
      <c r="G23" s="4" t="s">
        <v>19</v>
      </c>
      <c r="H23" s="24">
        <f>ROUND(H22,2)*D3</f>
        <v>10226</v>
      </c>
    </row>
    <row r="24" spans="1:11">
      <c r="B24" s="29"/>
      <c r="C24" s="29"/>
      <c r="D24" s="18"/>
      <c r="E24" s="18"/>
    </row>
    <row r="26" spans="1:11" ht="12.75" customHeight="1">
      <c r="A26" s="62" t="s">
        <v>20</v>
      </c>
      <c r="B26" s="62"/>
      <c r="C26" s="62"/>
      <c r="D26" s="62"/>
      <c r="E26" s="62"/>
      <c r="F26" s="62"/>
      <c r="G26" s="62"/>
      <c r="H26" s="62"/>
      <c r="I26" s="62"/>
    </row>
    <row r="27" spans="1:11" ht="12.75" customHeight="1">
      <c r="A27" s="62" t="s">
        <v>21</v>
      </c>
      <c r="B27" s="62"/>
      <c r="C27" s="62"/>
      <c r="D27" s="62"/>
      <c r="E27" s="62"/>
      <c r="F27" s="62"/>
      <c r="G27" s="62"/>
      <c r="H27" s="62"/>
      <c r="I27" s="62"/>
    </row>
    <row r="28" spans="1:11" ht="12.75" customHeight="1">
      <c r="A28" s="62" t="s">
        <v>22</v>
      </c>
      <c r="B28" s="62"/>
      <c r="C28" s="62"/>
      <c r="D28" s="62"/>
      <c r="E28" s="62"/>
      <c r="F28" s="62"/>
      <c r="G28" s="62"/>
      <c r="H28" s="62"/>
      <c r="I28" s="62"/>
    </row>
    <row r="29" spans="1:11" ht="12.75" customHeight="1">
      <c r="A29" s="62" t="s">
        <v>23</v>
      </c>
      <c r="B29" s="62"/>
      <c r="C29" s="62"/>
      <c r="D29" s="62"/>
      <c r="E29" s="62"/>
      <c r="F29" s="62"/>
      <c r="G29" s="62"/>
      <c r="H29" s="62"/>
      <c r="I29" s="62"/>
    </row>
    <row r="30" spans="1:11" ht="12.75" customHeight="1">
      <c r="A30" s="62" t="s">
        <v>24</v>
      </c>
      <c r="B30" s="62"/>
      <c r="C30" s="62"/>
      <c r="D30" s="62"/>
      <c r="E30" s="62"/>
      <c r="F30" s="62"/>
      <c r="G30" s="62"/>
      <c r="H30" s="62"/>
      <c r="I30" s="62"/>
    </row>
    <row r="31" spans="1:11" ht="12.75" customHeight="1">
      <c r="A31" s="62" t="s">
        <v>25</v>
      </c>
      <c r="B31" s="62"/>
      <c r="C31" s="62"/>
      <c r="D31" s="62"/>
      <c r="E31" s="62"/>
      <c r="F31" s="62"/>
      <c r="G31" s="62"/>
      <c r="H31" s="62"/>
      <c r="I31" s="62"/>
    </row>
    <row r="32" spans="1:11" ht="24.75" customHeight="1">
      <c r="A32" s="63" t="s">
        <v>26</v>
      </c>
      <c r="B32" s="63"/>
      <c r="C32" s="63"/>
      <c r="D32" s="63"/>
      <c r="E32" s="63"/>
      <c r="F32" s="63"/>
      <c r="G32" s="63"/>
      <c r="H32" s="63"/>
      <c r="I32" s="63"/>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46</vt:i4>
      </vt:variant>
      <vt:variant>
        <vt:lpstr>Intervalos nomeados</vt:lpstr>
      </vt:variant>
      <vt:variant>
        <vt:i4>5</vt:i4>
      </vt:variant>
    </vt:vector>
  </HeadingPairs>
  <TitlesOfParts>
    <vt:vector size="51"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42</cp:revision>
  <cp:lastPrinted>2023-07-19T18:47:14Z</cp:lastPrinted>
  <dcterms:created xsi:type="dcterms:W3CDTF">2019-01-16T20:04:04Z</dcterms:created>
  <dcterms:modified xsi:type="dcterms:W3CDTF">2023-09-20T19:05:48Z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